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<sst xmlns="http://schemas.openxmlformats.org/spreadsheetml/2006/main" count="351" uniqueCount="63">
  <si>
    <r>
      <t>2022</t>
    </r>
    <r>
      <rPr>
        <b/>
        <sz val="18"/>
        <rFont val="宋体"/>
        <family val="0"/>
      </rPr>
      <t>年亳州职业技术学院公开招聘拟聘用人员公示（第一批）</t>
    </r>
  </si>
  <si>
    <t>序号</t>
  </si>
  <si>
    <t>招聘单位</t>
  </si>
  <si>
    <t>准考证号</t>
  </si>
  <si>
    <t>岗位代码</t>
  </si>
  <si>
    <t>姓名</t>
  </si>
  <si>
    <t>性别</t>
  </si>
  <si>
    <t>学位（或   学历）</t>
  </si>
  <si>
    <t>毕业院校</t>
  </si>
  <si>
    <t>体检考      察情况</t>
  </si>
  <si>
    <t>备注</t>
  </si>
  <si>
    <t>亳州职业技术学院</t>
  </si>
  <si>
    <t>女</t>
  </si>
  <si>
    <t>硕士</t>
  </si>
  <si>
    <t>郑州大学</t>
  </si>
  <si>
    <t>合格</t>
  </si>
  <si>
    <t>安徽中医药大学</t>
  </si>
  <si>
    <t>山东中医药大学</t>
  </si>
  <si>
    <t>男</t>
  </si>
  <si>
    <t>大理大学</t>
  </si>
  <si>
    <t>中国中医科学院</t>
  </si>
  <si>
    <t>海南大学</t>
  </si>
  <si>
    <t>西安工业大学</t>
  </si>
  <si>
    <t>合肥工业大学</t>
  </si>
  <si>
    <t>湖南师范大学</t>
  </si>
  <si>
    <t>山东师范大学</t>
  </si>
  <si>
    <t>西北师范大学</t>
  </si>
  <si>
    <t>河南大学</t>
  </si>
  <si>
    <t>安徽农业大学</t>
  </si>
  <si>
    <t>华南农业大学</t>
  </si>
  <si>
    <t>扬州大学</t>
  </si>
  <si>
    <t>太原理工大学</t>
  </si>
  <si>
    <t>安徽理工大学</t>
  </si>
  <si>
    <t>安徽大学</t>
  </si>
  <si>
    <t>山东大学</t>
  </si>
  <si>
    <t>南开大学</t>
  </si>
  <si>
    <t>江南大学</t>
  </si>
  <si>
    <t>安徽建筑大学</t>
  </si>
  <si>
    <t>重庆交通大学</t>
  </si>
  <si>
    <t>中山大学</t>
  </si>
  <si>
    <t>上海应用技术大学</t>
  </si>
  <si>
    <t>山西大学</t>
  </si>
  <si>
    <t>华东师范大学</t>
  </si>
  <si>
    <t>安徽师范大学</t>
  </si>
  <si>
    <t>淮北师范大学</t>
  </si>
  <si>
    <t>南京师范大学</t>
  </si>
  <si>
    <t>天津师范大学</t>
  </si>
  <si>
    <t>塔里木大学</t>
  </si>
  <si>
    <t>兰州大学</t>
  </si>
  <si>
    <t>学士</t>
  </si>
  <si>
    <t>安徽科技学院</t>
  </si>
  <si>
    <t>西南石油大学</t>
  </si>
  <si>
    <t>南京工业大学</t>
  </si>
  <si>
    <t>英国贝福德郡大学</t>
  </si>
  <si>
    <t>安徽财经大学</t>
  </si>
  <si>
    <t>呼伦贝尔学院</t>
  </si>
  <si>
    <t>湖南商学院北津学院</t>
  </si>
  <si>
    <t>阜阳师范学院</t>
  </si>
  <si>
    <t>温州医学院</t>
  </si>
  <si>
    <t>黄淮学院</t>
  </si>
  <si>
    <t>本科</t>
  </si>
  <si>
    <t>福建师范大学</t>
  </si>
  <si>
    <t>合肥师范学院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</si>
</sst>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70"/>
  <sheetViews>
    <sheetView tabSelected="1" zoomScale="90" zoomScaleNormal="90" zoomScaleSheetLayoutView="100" workbookViewId="0" topLeftCell="A1">
      <selection activeCell="O10" sqref="O10"/>
    </sheetView>
  </sheetViews>
  <sheetFormatPr defaultColWidth="9.00390625" defaultRowHeight="14.25"/>
  <cols>
    <col min="1" max="1" width="5.125" style="4" customWidth="1"/>
    <col min="2" max="2" width="17.25390625" style="5" customWidth="1"/>
    <col min="3" max="3" width="11.25390625" style="6" customWidth="1"/>
    <col min="4" max="4" width="9.25390625" style="7" customWidth="1"/>
    <col min="5" max="5" width="7.375" style="7" customWidth="1"/>
    <col min="6" max="6" width="5.375" style="4" customWidth="1"/>
    <col min="7" max="7" width="8.00390625" style="4" customWidth="1"/>
    <col min="8" max="8" width="12.25390625" style="4" customWidth="1"/>
    <col min="9" max="9" width="11.125" style="2" customWidth="1"/>
    <col min="10" max="10" width="4.00390625" style="2" customWidth="1"/>
    <col min="11" max="16384" width="9.00390625" style="2" customWidth="1"/>
  </cols>
  <sheetData>
    <row r="1" spans="1:10" ht="2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1.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9" t="s">
        <v>6</v>
      </c>
      <c r="G2" s="10" t="s">
        <v>7</v>
      </c>
      <c r="H2" s="10" t="s">
        <v>8</v>
      </c>
      <c r="I2" s="19" t="s">
        <v>9</v>
      </c>
      <c r="J2" s="20" t="s">
        <v>10</v>
      </c>
    </row>
    <row r="3" spans="1:10" s="1" customFormat="1" ht="36" customHeight="1">
      <c r="A3" s="9">
        <v>1</v>
      </c>
      <c r="B3" s="12" t="s">
        <v>11</v>
      </c>
      <c r="C3" s="13" t="str">
        <f>"1217030118"</f>
        <v>1217030118</v>
      </c>
      <c r="D3" s="14" t="str">
        <f aca="true" t="shared" si="0" ref="D3:D11">"030001"</f>
        <v>030001</v>
      </c>
      <c r="E3" s="15" t="str">
        <f>"王秀蓉"</f>
        <v>王秀蓉</v>
      </c>
      <c r="F3" s="16" t="s">
        <v>12</v>
      </c>
      <c r="G3" s="16" t="s">
        <v>13</v>
      </c>
      <c r="H3" s="17" t="s">
        <v>14</v>
      </c>
      <c r="I3" s="17" t="s">
        <v>15</v>
      </c>
      <c r="J3" s="21"/>
    </row>
    <row r="4" spans="1:10" s="1" customFormat="1" ht="36" customHeight="1">
      <c r="A4" s="9">
        <v>2</v>
      </c>
      <c r="B4" s="12" t="s">
        <v>11</v>
      </c>
      <c r="C4" s="13" t="str">
        <f>"1217030101"</f>
        <v>1217030101</v>
      </c>
      <c r="D4" s="14" t="str">
        <f t="shared" si="0"/>
        <v>030001</v>
      </c>
      <c r="E4" s="15" t="str">
        <f>"李莹莹"</f>
        <v>李莹莹</v>
      </c>
      <c r="F4" s="16" t="s">
        <v>12</v>
      </c>
      <c r="G4" s="16" t="s">
        <v>13</v>
      </c>
      <c r="H4" s="17" t="s">
        <v>16</v>
      </c>
      <c r="I4" s="17" t="s">
        <v>15</v>
      </c>
      <c r="J4" s="21"/>
    </row>
    <row r="5" spans="1:10" s="1" customFormat="1" ht="36" customHeight="1">
      <c r="A5" s="9">
        <v>3</v>
      </c>
      <c r="B5" s="12" t="s">
        <v>11</v>
      </c>
      <c r="C5" s="13" t="str">
        <f>"1217030119"</f>
        <v>1217030119</v>
      </c>
      <c r="D5" s="14" t="str">
        <f t="shared" si="0"/>
        <v>030001</v>
      </c>
      <c r="E5" s="15" t="str">
        <f>"李亚琼"</f>
        <v>李亚琼</v>
      </c>
      <c r="F5" s="16" t="s">
        <v>12</v>
      </c>
      <c r="G5" s="16" t="s">
        <v>13</v>
      </c>
      <c r="H5" s="17" t="s">
        <v>17</v>
      </c>
      <c r="I5" s="17" t="s">
        <v>15</v>
      </c>
      <c r="J5" s="21"/>
    </row>
    <row r="6" spans="1:10" s="1" customFormat="1" ht="36" customHeight="1">
      <c r="A6" s="9">
        <v>4</v>
      </c>
      <c r="B6" s="12" t="s">
        <v>11</v>
      </c>
      <c r="C6" s="13" t="str">
        <f>"1217030110"</f>
        <v>1217030110</v>
      </c>
      <c r="D6" s="14" t="str">
        <f t="shared" si="0"/>
        <v>030001</v>
      </c>
      <c r="E6" s="15" t="str">
        <f>"李影影"</f>
        <v>李影影</v>
      </c>
      <c r="F6" s="16" t="s">
        <v>12</v>
      </c>
      <c r="G6" s="16" t="s">
        <v>13</v>
      </c>
      <c r="H6" s="17" t="s">
        <v>14</v>
      </c>
      <c r="I6" s="17" t="s">
        <v>15</v>
      </c>
      <c r="J6" s="21"/>
    </row>
    <row r="7" spans="1:10" s="1" customFormat="1" ht="36" customHeight="1">
      <c r="A7" s="9">
        <v>5</v>
      </c>
      <c r="B7" s="12" t="s">
        <v>11</v>
      </c>
      <c r="C7" s="13" t="str">
        <f>"1217030122"</f>
        <v>1217030122</v>
      </c>
      <c r="D7" s="14" t="str">
        <f t="shared" si="0"/>
        <v>030001</v>
      </c>
      <c r="E7" s="15" t="str">
        <f>"赵宏宇"</f>
        <v>赵宏宇</v>
      </c>
      <c r="F7" s="16" t="s">
        <v>12</v>
      </c>
      <c r="G7" s="16" t="s">
        <v>13</v>
      </c>
      <c r="H7" s="17" t="s">
        <v>14</v>
      </c>
      <c r="I7" s="17" t="s">
        <v>15</v>
      </c>
      <c r="J7" s="21"/>
    </row>
    <row r="8" spans="1:10" s="1" customFormat="1" ht="36" customHeight="1">
      <c r="A8" s="9">
        <v>6</v>
      </c>
      <c r="B8" s="12" t="s">
        <v>11</v>
      </c>
      <c r="C8" s="13" t="str">
        <f>"1217030113"</f>
        <v>1217030113</v>
      </c>
      <c r="D8" s="14" t="str">
        <f t="shared" si="0"/>
        <v>030001</v>
      </c>
      <c r="E8" s="15" t="str">
        <f>"马树运"</f>
        <v>马树运</v>
      </c>
      <c r="F8" s="16" t="s">
        <v>18</v>
      </c>
      <c r="G8" s="16" t="s">
        <v>13</v>
      </c>
      <c r="H8" s="17" t="s">
        <v>19</v>
      </c>
      <c r="I8" s="17" t="s">
        <v>15</v>
      </c>
      <c r="J8" s="21"/>
    </row>
    <row r="9" spans="1:10" s="1" customFormat="1" ht="36" customHeight="1">
      <c r="A9" s="9">
        <v>7</v>
      </c>
      <c r="B9" s="12" t="s">
        <v>11</v>
      </c>
      <c r="C9" s="13" t="str">
        <f>"1217030109"</f>
        <v>1217030109</v>
      </c>
      <c r="D9" s="14" t="str">
        <f t="shared" si="0"/>
        <v>030001</v>
      </c>
      <c r="E9" s="15" t="str">
        <f>"张睿"</f>
        <v>张睿</v>
      </c>
      <c r="F9" s="16" t="s">
        <v>12</v>
      </c>
      <c r="G9" s="16" t="s">
        <v>13</v>
      </c>
      <c r="H9" s="17" t="s">
        <v>17</v>
      </c>
      <c r="I9" s="17" t="s">
        <v>15</v>
      </c>
      <c r="J9" s="21"/>
    </row>
    <row r="10" spans="1:10" s="1" customFormat="1" ht="36" customHeight="1">
      <c r="A10" s="9">
        <v>8</v>
      </c>
      <c r="B10" s="12" t="s">
        <v>11</v>
      </c>
      <c r="C10" s="13" t="str">
        <f>"1217030107"</f>
        <v>1217030107</v>
      </c>
      <c r="D10" s="14" t="str">
        <f t="shared" si="0"/>
        <v>030001</v>
      </c>
      <c r="E10" s="15" t="str">
        <f>"陈静"</f>
        <v>陈静</v>
      </c>
      <c r="F10" s="16" t="s">
        <v>12</v>
      </c>
      <c r="G10" s="16" t="s">
        <v>13</v>
      </c>
      <c r="H10" s="17" t="s">
        <v>16</v>
      </c>
      <c r="I10" s="17" t="s">
        <v>15</v>
      </c>
      <c r="J10" s="21"/>
    </row>
    <row r="11" spans="1:10" s="1" customFormat="1" ht="36" customHeight="1">
      <c r="A11" s="9">
        <v>9</v>
      </c>
      <c r="B11" s="12" t="s">
        <v>11</v>
      </c>
      <c r="C11" s="13" t="str">
        <f>"1217030115"</f>
        <v>1217030115</v>
      </c>
      <c r="D11" s="14" t="str">
        <f t="shared" si="0"/>
        <v>030001</v>
      </c>
      <c r="E11" s="15" t="str">
        <f>"屈伸"</f>
        <v>屈伸</v>
      </c>
      <c r="F11" s="16" t="s">
        <v>18</v>
      </c>
      <c r="G11" s="16" t="s">
        <v>13</v>
      </c>
      <c r="H11" s="17" t="s">
        <v>20</v>
      </c>
      <c r="I11" s="17" t="s">
        <v>15</v>
      </c>
      <c r="J11" s="21"/>
    </row>
    <row r="12" spans="1:10" s="1" customFormat="1" ht="36" customHeight="1">
      <c r="A12" s="9">
        <v>10</v>
      </c>
      <c r="B12" s="12" t="s">
        <v>11</v>
      </c>
      <c r="C12" s="13" t="str">
        <f>"1217030202"</f>
        <v>1217030202</v>
      </c>
      <c r="D12" s="14" t="str">
        <f>"030002"</f>
        <v>030002</v>
      </c>
      <c r="E12" s="15" t="str">
        <f>"蔡思露"</f>
        <v>蔡思露</v>
      </c>
      <c r="F12" s="16" t="s">
        <v>12</v>
      </c>
      <c r="G12" s="16" t="s">
        <v>13</v>
      </c>
      <c r="H12" s="17" t="s">
        <v>21</v>
      </c>
      <c r="I12" s="17" t="s">
        <v>15</v>
      </c>
      <c r="J12" s="21"/>
    </row>
    <row r="13" spans="1:10" s="1" customFormat="1" ht="36" customHeight="1">
      <c r="A13" s="9">
        <v>11</v>
      </c>
      <c r="B13" s="12" t="s">
        <v>11</v>
      </c>
      <c r="C13" s="13" t="str">
        <f>"1217030226"</f>
        <v>1217030226</v>
      </c>
      <c r="D13" s="14" t="str">
        <f>"030002"</f>
        <v>030002</v>
      </c>
      <c r="E13" s="15" t="str">
        <f>"张金邦"</f>
        <v>张金邦</v>
      </c>
      <c r="F13" s="16" t="s">
        <v>18</v>
      </c>
      <c r="G13" s="16" t="s">
        <v>13</v>
      </c>
      <c r="H13" s="17" t="s">
        <v>22</v>
      </c>
      <c r="I13" s="17" t="s">
        <v>15</v>
      </c>
      <c r="J13" s="21"/>
    </row>
    <row r="14" spans="1:10" s="1" customFormat="1" ht="36" customHeight="1">
      <c r="A14" s="9">
        <v>12</v>
      </c>
      <c r="B14" s="12" t="s">
        <v>11</v>
      </c>
      <c r="C14" s="13" t="str">
        <f>"1217030212"</f>
        <v>1217030212</v>
      </c>
      <c r="D14" s="14" t="str">
        <f>"030002"</f>
        <v>030002</v>
      </c>
      <c r="E14" s="15" t="str">
        <f>"张慧"</f>
        <v>张慧</v>
      </c>
      <c r="F14" s="16" t="s">
        <v>12</v>
      </c>
      <c r="G14" s="16" t="s">
        <v>13</v>
      </c>
      <c r="H14" s="17" t="s">
        <v>23</v>
      </c>
      <c r="I14" s="17" t="s">
        <v>15</v>
      </c>
      <c r="J14" s="21"/>
    </row>
    <row r="15" spans="1:10" s="2" customFormat="1" ht="36" customHeight="1">
      <c r="A15" s="9">
        <v>13</v>
      </c>
      <c r="B15" s="12" t="s">
        <v>11</v>
      </c>
      <c r="C15" s="13" t="str">
        <f>"1217030219"</f>
        <v>1217030219</v>
      </c>
      <c r="D15" s="14" t="str">
        <f>"030002"</f>
        <v>030002</v>
      </c>
      <c r="E15" s="15" t="str">
        <f>"石文虎"</f>
        <v>石文虎</v>
      </c>
      <c r="F15" s="16" t="s">
        <v>18</v>
      </c>
      <c r="G15" s="16" t="s">
        <v>13</v>
      </c>
      <c r="H15" s="17" t="s">
        <v>23</v>
      </c>
      <c r="I15" s="17" t="s">
        <v>15</v>
      </c>
      <c r="J15" s="21"/>
    </row>
    <row r="16" spans="1:10" s="2" customFormat="1" ht="36" customHeight="1">
      <c r="A16" s="9">
        <v>14</v>
      </c>
      <c r="B16" s="12" t="s">
        <v>11</v>
      </c>
      <c r="C16" s="13" t="str">
        <f>"1217030223"</f>
        <v>1217030223</v>
      </c>
      <c r="D16" s="14" t="str">
        <f>"030002"</f>
        <v>030002</v>
      </c>
      <c r="E16" s="15" t="str">
        <f>"蒋明音"</f>
        <v>蒋明音</v>
      </c>
      <c r="F16" s="16" t="s">
        <v>12</v>
      </c>
      <c r="G16" s="16" t="s">
        <v>13</v>
      </c>
      <c r="H16" s="17" t="s">
        <v>23</v>
      </c>
      <c r="I16" s="17" t="s">
        <v>15</v>
      </c>
      <c r="J16" s="21"/>
    </row>
    <row r="17" spans="1:10" s="2" customFormat="1" ht="36" customHeight="1">
      <c r="A17" s="9">
        <v>15</v>
      </c>
      <c r="B17" s="12" t="s">
        <v>11</v>
      </c>
      <c r="C17" s="13" t="str">
        <f>"1217030303"</f>
        <v>1217030303</v>
      </c>
      <c r="D17" s="14" t="str">
        <f aca="true" t="shared" si="1" ref="D17:D20">"030003"</f>
        <v>030003</v>
      </c>
      <c r="E17" s="15" t="str">
        <f>"段培燕"</f>
        <v>段培燕</v>
      </c>
      <c r="F17" s="16" t="s">
        <v>12</v>
      </c>
      <c r="G17" s="16" t="s">
        <v>13</v>
      </c>
      <c r="H17" s="17" t="s">
        <v>24</v>
      </c>
      <c r="I17" s="17" t="s">
        <v>15</v>
      </c>
      <c r="J17" s="21"/>
    </row>
    <row r="18" spans="1:10" s="2" customFormat="1" ht="36" customHeight="1">
      <c r="A18" s="9">
        <v>16</v>
      </c>
      <c r="B18" s="12" t="s">
        <v>11</v>
      </c>
      <c r="C18" s="13" t="str">
        <f>"1217030306"</f>
        <v>1217030306</v>
      </c>
      <c r="D18" s="14" t="str">
        <f t="shared" si="1"/>
        <v>030003</v>
      </c>
      <c r="E18" s="15" t="str">
        <f>"李秀梅"</f>
        <v>李秀梅</v>
      </c>
      <c r="F18" s="16" t="s">
        <v>12</v>
      </c>
      <c r="G18" s="16" t="s">
        <v>13</v>
      </c>
      <c r="H18" s="17" t="s">
        <v>25</v>
      </c>
      <c r="I18" s="17" t="s">
        <v>15</v>
      </c>
      <c r="J18" s="21"/>
    </row>
    <row r="19" spans="1:10" ht="36" customHeight="1">
      <c r="A19" s="9">
        <v>17</v>
      </c>
      <c r="B19" s="12" t="s">
        <v>11</v>
      </c>
      <c r="C19" s="13" t="str">
        <f>"1217030230"</f>
        <v>1217030230</v>
      </c>
      <c r="D19" s="14" t="str">
        <f t="shared" si="1"/>
        <v>030003</v>
      </c>
      <c r="E19" s="15" t="str">
        <f>"申园园"</f>
        <v>申园园</v>
      </c>
      <c r="F19" s="16" t="s">
        <v>12</v>
      </c>
      <c r="G19" s="16" t="s">
        <v>13</v>
      </c>
      <c r="H19" s="17" t="s">
        <v>26</v>
      </c>
      <c r="I19" s="17" t="s">
        <v>15</v>
      </c>
      <c r="J19" s="22"/>
    </row>
    <row r="20" spans="1:10" ht="36" customHeight="1">
      <c r="A20" s="9">
        <v>18</v>
      </c>
      <c r="B20" s="12" t="s">
        <v>11</v>
      </c>
      <c r="C20" s="13" t="str">
        <f>"1217030301"</f>
        <v>1217030301</v>
      </c>
      <c r="D20" s="14" t="str">
        <f t="shared" si="1"/>
        <v>030003</v>
      </c>
      <c r="E20" s="15" t="str">
        <f>"崔庆玉"</f>
        <v>崔庆玉</v>
      </c>
      <c r="F20" s="16" t="s">
        <v>12</v>
      </c>
      <c r="G20" s="16" t="s">
        <v>13</v>
      </c>
      <c r="H20" s="17" t="s">
        <v>27</v>
      </c>
      <c r="I20" s="17" t="s">
        <v>15</v>
      </c>
      <c r="J20" s="22"/>
    </row>
    <row r="21" spans="1:10" ht="36" customHeight="1">
      <c r="A21" s="9">
        <v>19</v>
      </c>
      <c r="B21" s="12" t="s">
        <v>11</v>
      </c>
      <c r="C21" s="13" t="str">
        <f>"1217030308"</f>
        <v>1217030308</v>
      </c>
      <c r="D21" s="14" t="str">
        <f aca="true" t="shared" si="2" ref="D21:D25">"030004"</f>
        <v>030004</v>
      </c>
      <c r="E21" s="15" t="str">
        <f>"张皖秋"</f>
        <v>张皖秋</v>
      </c>
      <c r="F21" s="16" t="s">
        <v>12</v>
      </c>
      <c r="G21" s="16" t="s">
        <v>13</v>
      </c>
      <c r="H21" s="17" t="s">
        <v>28</v>
      </c>
      <c r="I21" s="17" t="s">
        <v>15</v>
      </c>
      <c r="J21" s="22"/>
    </row>
    <row r="22" spans="1:10" ht="36" customHeight="1">
      <c r="A22" s="9">
        <v>20</v>
      </c>
      <c r="B22" s="12" t="s">
        <v>11</v>
      </c>
      <c r="C22" s="13" t="str">
        <f>"1217030310"</f>
        <v>1217030310</v>
      </c>
      <c r="D22" s="14" t="str">
        <f t="shared" si="2"/>
        <v>030004</v>
      </c>
      <c r="E22" s="15" t="str">
        <f>"李清清"</f>
        <v>李清清</v>
      </c>
      <c r="F22" s="16" t="s">
        <v>12</v>
      </c>
      <c r="G22" s="16" t="s">
        <v>13</v>
      </c>
      <c r="H22" s="17" t="s">
        <v>28</v>
      </c>
      <c r="I22" s="17" t="s">
        <v>15</v>
      </c>
      <c r="J22" s="22"/>
    </row>
    <row r="23" spans="1:10" ht="36" customHeight="1">
      <c r="A23" s="9">
        <v>21</v>
      </c>
      <c r="B23" s="12" t="s">
        <v>11</v>
      </c>
      <c r="C23" s="13" t="str">
        <f>"1217030320"</f>
        <v>1217030320</v>
      </c>
      <c r="D23" s="14" t="str">
        <f t="shared" si="2"/>
        <v>030004</v>
      </c>
      <c r="E23" s="15" t="str">
        <f>"李乾坤"</f>
        <v>李乾坤</v>
      </c>
      <c r="F23" s="16" t="s">
        <v>18</v>
      </c>
      <c r="G23" s="16" t="s">
        <v>13</v>
      </c>
      <c r="H23" s="17" t="s">
        <v>28</v>
      </c>
      <c r="I23" s="17" t="s">
        <v>15</v>
      </c>
      <c r="J23" s="22"/>
    </row>
    <row r="24" spans="1:10" ht="36" customHeight="1">
      <c r="A24" s="9">
        <v>22</v>
      </c>
      <c r="B24" s="12" t="s">
        <v>11</v>
      </c>
      <c r="C24" s="13" t="str">
        <f>"1217030326"</f>
        <v>1217030326</v>
      </c>
      <c r="D24" s="14" t="str">
        <f t="shared" si="2"/>
        <v>030004</v>
      </c>
      <c r="E24" s="15" t="str">
        <f>"李扬"</f>
        <v>李扬</v>
      </c>
      <c r="F24" s="16" t="s">
        <v>18</v>
      </c>
      <c r="G24" s="16" t="s">
        <v>13</v>
      </c>
      <c r="H24" s="17" t="s">
        <v>29</v>
      </c>
      <c r="I24" s="17" t="s">
        <v>15</v>
      </c>
      <c r="J24" s="22"/>
    </row>
    <row r="25" spans="1:10" ht="36" customHeight="1">
      <c r="A25" s="9">
        <v>23</v>
      </c>
      <c r="B25" s="12" t="s">
        <v>11</v>
      </c>
      <c r="C25" s="13" t="str">
        <f>"1217030323"</f>
        <v>1217030323</v>
      </c>
      <c r="D25" s="14" t="str">
        <f t="shared" si="2"/>
        <v>030004</v>
      </c>
      <c r="E25" s="15" t="str">
        <f>"李刚"</f>
        <v>李刚</v>
      </c>
      <c r="F25" s="16" t="s">
        <v>18</v>
      </c>
      <c r="G25" s="16" t="s">
        <v>13</v>
      </c>
      <c r="H25" s="17" t="s">
        <v>30</v>
      </c>
      <c r="I25" s="17" t="s">
        <v>15</v>
      </c>
      <c r="J25" s="22"/>
    </row>
    <row r="26" spans="1:10" ht="36" customHeight="1">
      <c r="A26" s="9">
        <v>24</v>
      </c>
      <c r="B26" s="12" t="s">
        <v>11</v>
      </c>
      <c r="C26" s="13" t="str">
        <f>"1217030424"</f>
        <v>1217030424</v>
      </c>
      <c r="D26" s="14" t="str">
        <f aca="true" t="shared" si="3" ref="D26:D32">"030005"</f>
        <v>030005</v>
      </c>
      <c r="E26" s="15" t="str">
        <f>"樊文建"</f>
        <v>樊文建</v>
      </c>
      <c r="F26" s="16" t="s">
        <v>18</v>
      </c>
      <c r="G26" s="16" t="s">
        <v>13</v>
      </c>
      <c r="H26" s="17" t="s">
        <v>31</v>
      </c>
      <c r="I26" s="17" t="s">
        <v>15</v>
      </c>
      <c r="J26" s="22"/>
    </row>
    <row r="27" spans="1:10" ht="36" customHeight="1">
      <c r="A27" s="9">
        <v>25</v>
      </c>
      <c r="B27" s="12" t="s">
        <v>11</v>
      </c>
      <c r="C27" s="13" t="str">
        <f>"1217030429"</f>
        <v>1217030429</v>
      </c>
      <c r="D27" s="14" t="str">
        <f t="shared" si="3"/>
        <v>030005</v>
      </c>
      <c r="E27" s="15" t="str">
        <f>"丁丽"</f>
        <v>丁丽</v>
      </c>
      <c r="F27" s="16" t="s">
        <v>12</v>
      </c>
      <c r="G27" s="16" t="s">
        <v>13</v>
      </c>
      <c r="H27" s="17" t="s">
        <v>32</v>
      </c>
      <c r="I27" s="17" t="s">
        <v>15</v>
      </c>
      <c r="J27" s="22"/>
    </row>
    <row r="28" spans="1:10" ht="36" customHeight="1">
      <c r="A28" s="9">
        <v>26</v>
      </c>
      <c r="B28" s="12" t="s">
        <v>11</v>
      </c>
      <c r="C28" s="13" t="str">
        <f>"1217030401"</f>
        <v>1217030401</v>
      </c>
      <c r="D28" s="14" t="str">
        <f t="shared" si="3"/>
        <v>030005</v>
      </c>
      <c r="E28" s="15" t="str">
        <f>"冯振"</f>
        <v>冯振</v>
      </c>
      <c r="F28" s="16" t="s">
        <v>18</v>
      </c>
      <c r="G28" s="16" t="s">
        <v>13</v>
      </c>
      <c r="H28" s="17" t="s">
        <v>33</v>
      </c>
      <c r="I28" s="17" t="s">
        <v>15</v>
      </c>
      <c r="J28" s="22"/>
    </row>
    <row r="29" spans="1:10" ht="36" customHeight="1">
      <c r="A29" s="9">
        <v>27</v>
      </c>
      <c r="B29" s="13" t="s">
        <v>11</v>
      </c>
      <c r="C29" s="13" t="str">
        <f>"1217030328"</f>
        <v>1217030328</v>
      </c>
      <c r="D29" s="14" t="str">
        <f t="shared" si="3"/>
        <v>030005</v>
      </c>
      <c r="E29" s="16" t="str">
        <f>"陈冬冬"</f>
        <v>陈冬冬</v>
      </c>
      <c r="F29" s="16" t="s">
        <v>18</v>
      </c>
      <c r="G29" s="16" t="s">
        <v>13</v>
      </c>
      <c r="H29" s="12" t="s">
        <v>33</v>
      </c>
      <c r="I29" s="17" t="s">
        <v>15</v>
      </c>
      <c r="J29" s="13"/>
    </row>
    <row r="30" spans="1:10" ht="36" customHeight="1">
      <c r="A30" s="9">
        <v>28</v>
      </c>
      <c r="B30" s="13" t="s">
        <v>11</v>
      </c>
      <c r="C30" s="13" t="str">
        <f>"1217030510"</f>
        <v>1217030510</v>
      </c>
      <c r="D30" s="14" t="str">
        <f t="shared" si="3"/>
        <v>030005</v>
      </c>
      <c r="E30" s="16" t="str">
        <f>"梁景雯"</f>
        <v>梁景雯</v>
      </c>
      <c r="F30" s="16" t="s">
        <v>12</v>
      </c>
      <c r="G30" s="16" t="s">
        <v>13</v>
      </c>
      <c r="H30" s="12" t="s">
        <v>34</v>
      </c>
      <c r="I30" s="17" t="s">
        <v>15</v>
      </c>
      <c r="J30" s="13"/>
    </row>
    <row r="31" spans="1:10" ht="36" customHeight="1">
      <c r="A31" s="9">
        <v>29</v>
      </c>
      <c r="B31" s="13" t="s">
        <v>11</v>
      </c>
      <c r="C31" s="13" t="str">
        <f>"1217030430"</f>
        <v>1217030430</v>
      </c>
      <c r="D31" s="14" t="str">
        <f t="shared" si="3"/>
        <v>030005</v>
      </c>
      <c r="E31" s="16" t="str">
        <f>"程雪"</f>
        <v>程雪</v>
      </c>
      <c r="F31" s="16" t="s">
        <v>12</v>
      </c>
      <c r="G31" s="16" t="s">
        <v>13</v>
      </c>
      <c r="H31" s="17" t="s">
        <v>32</v>
      </c>
      <c r="I31" s="17" t="s">
        <v>15</v>
      </c>
      <c r="J31" s="13"/>
    </row>
    <row r="32" spans="1:222" ht="36" customHeight="1">
      <c r="A32" s="9">
        <v>30</v>
      </c>
      <c r="B32" s="13" t="s">
        <v>11</v>
      </c>
      <c r="C32" s="13" t="str">
        <f>"1217030403"</f>
        <v>1217030403</v>
      </c>
      <c r="D32" s="14" t="str">
        <f t="shared" si="3"/>
        <v>030005</v>
      </c>
      <c r="E32" s="15" t="str">
        <f>"李艳芳"</f>
        <v>李艳芳</v>
      </c>
      <c r="F32" s="16" t="s">
        <v>12</v>
      </c>
      <c r="G32" s="16" t="s">
        <v>13</v>
      </c>
      <c r="H32" s="15" t="s">
        <v>35</v>
      </c>
      <c r="I32" s="17" t="s">
        <v>15</v>
      </c>
      <c r="J32" s="1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</row>
    <row r="33" spans="1:222" ht="36" customHeight="1">
      <c r="A33" s="9">
        <v>31</v>
      </c>
      <c r="B33" s="13" t="s">
        <v>11</v>
      </c>
      <c r="C33" s="13" t="str">
        <f>"1217030514"</f>
        <v>1217030514</v>
      </c>
      <c r="D33" s="14" t="str">
        <f aca="true" t="shared" si="4" ref="D33:D38">"030006"</f>
        <v>030006</v>
      </c>
      <c r="E33" s="15" t="str">
        <f>"葛玉晴"</f>
        <v>葛玉晴</v>
      </c>
      <c r="F33" s="16" t="s">
        <v>12</v>
      </c>
      <c r="G33" s="16" t="s">
        <v>13</v>
      </c>
      <c r="H33" s="15" t="s">
        <v>36</v>
      </c>
      <c r="I33" s="17" t="s">
        <v>15</v>
      </c>
      <c r="J33" s="1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</row>
    <row r="34" spans="1:222" ht="36" customHeight="1">
      <c r="A34" s="9">
        <v>32</v>
      </c>
      <c r="B34" s="13" t="s">
        <v>11</v>
      </c>
      <c r="C34" s="13" t="str">
        <f>"1217030604"</f>
        <v>1217030604</v>
      </c>
      <c r="D34" s="14" t="str">
        <f t="shared" si="4"/>
        <v>030006</v>
      </c>
      <c r="E34" s="15" t="str">
        <f>"杨闪闪"</f>
        <v>杨闪闪</v>
      </c>
      <c r="F34" s="16" t="s">
        <v>12</v>
      </c>
      <c r="G34" s="16" t="s">
        <v>13</v>
      </c>
      <c r="H34" s="15" t="s">
        <v>23</v>
      </c>
      <c r="I34" s="17" t="s">
        <v>15</v>
      </c>
      <c r="J34" s="1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</row>
    <row r="35" spans="1:222" ht="36" customHeight="1">
      <c r="A35" s="9">
        <v>33</v>
      </c>
      <c r="B35" s="13" t="s">
        <v>11</v>
      </c>
      <c r="C35" s="13" t="str">
        <f>"1217030602"</f>
        <v>1217030602</v>
      </c>
      <c r="D35" s="14" t="str">
        <f t="shared" si="4"/>
        <v>030006</v>
      </c>
      <c r="E35" s="15" t="str">
        <f>"崔亚涛"</f>
        <v>崔亚涛</v>
      </c>
      <c r="F35" s="16" t="s">
        <v>18</v>
      </c>
      <c r="G35" s="16" t="s">
        <v>13</v>
      </c>
      <c r="H35" s="15" t="s">
        <v>37</v>
      </c>
      <c r="I35" s="17" t="s">
        <v>15</v>
      </c>
      <c r="J35" s="1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</row>
    <row r="36" spans="1:222" ht="36" customHeight="1">
      <c r="A36" s="9">
        <v>34</v>
      </c>
      <c r="B36" s="13" t="s">
        <v>11</v>
      </c>
      <c r="C36" s="13" t="str">
        <f>"1217030528"</f>
        <v>1217030528</v>
      </c>
      <c r="D36" s="14" t="str">
        <f t="shared" si="4"/>
        <v>030006</v>
      </c>
      <c r="E36" s="15" t="str">
        <f>"李晓伟"</f>
        <v>李晓伟</v>
      </c>
      <c r="F36" s="16" t="s">
        <v>18</v>
      </c>
      <c r="G36" s="16" t="s">
        <v>13</v>
      </c>
      <c r="H36" s="17" t="s">
        <v>32</v>
      </c>
      <c r="I36" s="17" t="s">
        <v>15</v>
      </c>
      <c r="J36" s="1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</row>
    <row r="37" spans="1:222" ht="36" customHeight="1">
      <c r="A37" s="9">
        <v>35</v>
      </c>
      <c r="B37" s="13" t="s">
        <v>11</v>
      </c>
      <c r="C37" s="13" t="str">
        <f>"1217030523"</f>
        <v>1217030523</v>
      </c>
      <c r="D37" s="14" t="str">
        <f t="shared" si="4"/>
        <v>030006</v>
      </c>
      <c r="E37" s="15" t="str">
        <f>"刘腾飞"</f>
        <v>刘腾飞</v>
      </c>
      <c r="F37" s="16" t="s">
        <v>18</v>
      </c>
      <c r="G37" s="16" t="s">
        <v>13</v>
      </c>
      <c r="H37" s="15" t="s">
        <v>38</v>
      </c>
      <c r="I37" s="17" t="s">
        <v>15</v>
      </c>
      <c r="J37" s="1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</row>
    <row r="38" spans="1:222" ht="36" customHeight="1">
      <c r="A38" s="9">
        <v>36</v>
      </c>
      <c r="B38" s="13" t="s">
        <v>11</v>
      </c>
      <c r="C38" s="13" t="str">
        <f>"1217030607"</f>
        <v>1217030607</v>
      </c>
      <c r="D38" s="14" t="str">
        <f t="shared" si="4"/>
        <v>030006</v>
      </c>
      <c r="E38" s="15" t="str">
        <f>"余晓云"</f>
        <v>余晓云</v>
      </c>
      <c r="F38" s="16" t="s">
        <v>12</v>
      </c>
      <c r="G38" s="16" t="s">
        <v>13</v>
      </c>
      <c r="H38" s="15" t="s">
        <v>37</v>
      </c>
      <c r="I38" s="17" t="s">
        <v>15</v>
      </c>
      <c r="J38" s="1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</row>
    <row r="39" spans="1:222" ht="36" customHeight="1">
      <c r="A39" s="9">
        <v>37</v>
      </c>
      <c r="B39" s="13" t="s">
        <v>11</v>
      </c>
      <c r="C39" s="13" t="str">
        <f>"1217030628"</f>
        <v>1217030628</v>
      </c>
      <c r="D39" s="14" t="str">
        <f aca="true" t="shared" si="5" ref="D39:D45">"030007"</f>
        <v>030007</v>
      </c>
      <c r="E39" s="15" t="str">
        <f>"田守琴"</f>
        <v>田守琴</v>
      </c>
      <c r="F39" s="16" t="s">
        <v>12</v>
      </c>
      <c r="G39" s="16" t="s">
        <v>13</v>
      </c>
      <c r="H39" s="15" t="s">
        <v>39</v>
      </c>
      <c r="I39" s="17" t="s">
        <v>15</v>
      </c>
      <c r="J39" s="1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</row>
    <row r="40" spans="1:222" ht="36" customHeight="1">
      <c r="A40" s="9">
        <v>38</v>
      </c>
      <c r="B40" s="13" t="s">
        <v>11</v>
      </c>
      <c r="C40" s="13" t="str">
        <f>"1217030705"</f>
        <v>1217030705</v>
      </c>
      <c r="D40" s="14" t="str">
        <f t="shared" si="5"/>
        <v>030007</v>
      </c>
      <c r="E40" s="15" t="str">
        <f>"郭宣宣"</f>
        <v>郭宣宣</v>
      </c>
      <c r="F40" s="16" t="s">
        <v>12</v>
      </c>
      <c r="G40" s="16" t="s">
        <v>13</v>
      </c>
      <c r="H40" s="15" t="s">
        <v>16</v>
      </c>
      <c r="I40" s="17" t="s">
        <v>15</v>
      </c>
      <c r="J40" s="1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</row>
    <row r="41" spans="1:222" ht="36" customHeight="1">
      <c r="A41" s="9">
        <v>39</v>
      </c>
      <c r="B41" s="13" t="s">
        <v>11</v>
      </c>
      <c r="C41" s="13" t="str">
        <f>"1217030620"</f>
        <v>1217030620</v>
      </c>
      <c r="D41" s="14" t="str">
        <f t="shared" si="5"/>
        <v>030007</v>
      </c>
      <c r="E41" s="15" t="str">
        <f>"李月侠"</f>
        <v>李月侠</v>
      </c>
      <c r="F41" s="16" t="s">
        <v>12</v>
      </c>
      <c r="G41" s="16" t="s">
        <v>13</v>
      </c>
      <c r="H41" s="15" t="s">
        <v>16</v>
      </c>
      <c r="I41" s="17" t="s">
        <v>15</v>
      </c>
      <c r="J41" s="1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</row>
    <row r="42" spans="1:222" ht="36" customHeight="1">
      <c r="A42" s="9">
        <v>40</v>
      </c>
      <c r="B42" s="13" t="s">
        <v>11</v>
      </c>
      <c r="C42" s="13" t="str">
        <f>"1217030712"</f>
        <v>1217030712</v>
      </c>
      <c r="D42" s="14" t="str">
        <f t="shared" si="5"/>
        <v>030007</v>
      </c>
      <c r="E42" s="15" t="str">
        <f>"李媛媚"</f>
        <v>李媛媚</v>
      </c>
      <c r="F42" s="16" t="s">
        <v>12</v>
      </c>
      <c r="G42" s="16" t="s">
        <v>13</v>
      </c>
      <c r="H42" s="15" t="s">
        <v>40</v>
      </c>
      <c r="I42" s="17" t="s">
        <v>15</v>
      </c>
      <c r="J42" s="1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</row>
    <row r="43" spans="1:222" ht="36" customHeight="1">
      <c r="A43" s="9">
        <v>41</v>
      </c>
      <c r="B43" s="13" t="s">
        <v>11</v>
      </c>
      <c r="C43" s="13" t="str">
        <f>"1217030706"</f>
        <v>1217030706</v>
      </c>
      <c r="D43" s="14" t="str">
        <f t="shared" si="5"/>
        <v>030007</v>
      </c>
      <c r="E43" s="15" t="str">
        <f>"张元波"</f>
        <v>张元波</v>
      </c>
      <c r="F43" s="16" t="s">
        <v>12</v>
      </c>
      <c r="G43" s="16" t="s">
        <v>13</v>
      </c>
      <c r="H43" s="15" t="s">
        <v>41</v>
      </c>
      <c r="I43" s="17" t="s">
        <v>15</v>
      </c>
      <c r="J43" s="1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</row>
    <row r="44" spans="1:222" ht="36" customHeight="1">
      <c r="A44" s="9">
        <v>42</v>
      </c>
      <c r="B44" s="13" t="s">
        <v>11</v>
      </c>
      <c r="C44" s="13" t="str">
        <f>"1217030708"</f>
        <v>1217030708</v>
      </c>
      <c r="D44" s="14" t="str">
        <f t="shared" si="5"/>
        <v>030007</v>
      </c>
      <c r="E44" s="15" t="str">
        <f>"李小丽"</f>
        <v>李小丽</v>
      </c>
      <c r="F44" s="16" t="s">
        <v>12</v>
      </c>
      <c r="G44" s="16" t="s">
        <v>13</v>
      </c>
      <c r="H44" s="15" t="s">
        <v>28</v>
      </c>
      <c r="I44" s="17" t="s">
        <v>15</v>
      </c>
      <c r="J44" s="1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</row>
    <row r="45" spans="1:222" ht="36" customHeight="1">
      <c r="A45" s="9">
        <v>43</v>
      </c>
      <c r="B45" s="13" t="s">
        <v>11</v>
      </c>
      <c r="C45" s="13" t="str">
        <f>"1217030707"</f>
        <v>1217030707</v>
      </c>
      <c r="D45" s="14" t="str">
        <f t="shared" si="5"/>
        <v>030007</v>
      </c>
      <c r="E45" s="15" t="str">
        <f>"梅桂林"</f>
        <v>梅桂林</v>
      </c>
      <c r="F45" s="16" t="s">
        <v>12</v>
      </c>
      <c r="G45" s="16" t="s">
        <v>13</v>
      </c>
      <c r="H45" s="15" t="s">
        <v>16</v>
      </c>
      <c r="I45" s="17" t="s">
        <v>15</v>
      </c>
      <c r="J45" s="1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4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</row>
    <row r="46" spans="1:222" ht="36" customHeight="1">
      <c r="A46" s="9">
        <v>44</v>
      </c>
      <c r="B46" s="13" t="s">
        <v>11</v>
      </c>
      <c r="C46" s="13" t="str">
        <f>"1217030719"</f>
        <v>1217030719</v>
      </c>
      <c r="D46" s="14" t="str">
        <f>"030008"</f>
        <v>030008</v>
      </c>
      <c r="E46" s="15" t="str">
        <f>"彭宁"</f>
        <v>彭宁</v>
      </c>
      <c r="F46" s="16" t="s">
        <v>12</v>
      </c>
      <c r="G46" s="16" t="s">
        <v>13</v>
      </c>
      <c r="H46" s="15" t="s">
        <v>42</v>
      </c>
      <c r="I46" s="17" t="s">
        <v>15</v>
      </c>
      <c r="J46" s="1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4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</row>
    <row r="47" spans="1:222" ht="36" customHeight="1">
      <c r="A47" s="9">
        <v>45</v>
      </c>
      <c r="B47" s="13" t="s">
        <v>11</v>
      </c>
      <c r="C47" s="13" t="str">
        <f>"1217030729"</f>
        <v>1217030729</v>
      </c>
      <c r="D47" s="14" t="str">
        <f aca="true" t="shared" si="6" ref="D47:D49">"030009"</f>
        <v>030009</v>
      </c>
      <c r="E47" s="15" t="str">
        <f>"陈晓伟"</f>
        <v>陈晓伟</v>
      </c>
      <c r="F47" s="16" t="s">
        <v>12</v>
      </c>
      <c r="G47" s="16" t="s">
        <v>13</v>
      </c>
      <c r="H47" s="15" t="s">
        <v>43</v>
      </c>
      <c r="I47" s="17" t="s">
        <v>15</v>
      </c>
      <c r="J47" s="1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4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</row>
    <row r="48" spans="1:222" ht="36" customHeight="1">
      <c r="A48" s="9">
        <v>46</v>
      </c>
      <c r="B48" s="13" t="s">
        <v>11</v>
      </c>
      <c r="C48" s="13" t="str">
        <f>"1217030726"</f>
        <v>1217030726</v>
      </c>
      <c r="D48" s="14" t="str">
        <f t="shared" si="6"/>
        <v>030009</v>
      </c>
      <c r="E48" s="15" t="str">
        <f>"刘明海"</f>
        <v>刘明海</v>
      </c>
      <c r="F48" s="16" t="s">
        <v>18</v>
      </c>
      <c r="G48" s="16" t="s">
        <v>13</v>
      </c>
      <c r="H48" s="15" t="s">
        <v>44</v>
      </c>
      <c r="I48" s="17" t="s">
        <v>15</v>
      </c>
      <c r="J48" s="1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</row>
    <row r="49" spans="1:222" ht="36" customHeight="1">
      <c r="A49" s="9">
        <v>47</v>
      </c>
      <c r="B49" s="13" t="s">
        <v>11</v>
      </c>
      <c r="C49" s="13" t="str">
        <f>"1217030728"</f>
        <v>1217030728</v>
      </c>
      <c r="D49" s="14" t="str">
        <f t="shared" si="6"/>
        <v>030009</v>
      </c>
      <c r="E49" s="15" t="str">
        <f>"田培沛"</f>
        <v>田培沛</v>
      </c>
      <c r="F49" s="16" t="s">
        <v>12</v>
      </c>
      <c r="G49" s="16" t="s">
        <v>13</v>
      </c>
      <c r="H49" s="15" t="s">
        <v>23</v>
      </c>
      <c r="I49" s="17" t="s">
        <v>15</v>
      </c>
      <c r="J49" s="1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4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</row>
    <row r="50" spans="1:222" ht="36" customHeight="1">
      <c r="A50" s="9">
        <v>48</v>
      </c>
      <c r="B50" s="13" t="s">
        <v>11</v>
      </c>
      <c r="C50" s="13" t="str">
        <f>"1217030803"</f>
        <v>1217030803</v>
      </c>
      <c r="D50" s="14" t="str">
        <f aca="true" t="shared" si="7" ref="D50:D52">"030010"</f>
        <v>030010</v>
      </c>
      <c r="E50" s="15" t="str">
        <f>"于中华"</f>
        <v>于中华</v>
      </c>
      <c r="F50" s="16" t="s">
        <v>12</v>
      </c>
      <c r="G50" s="16" t="s">
        <v>13</v>
      </c>
      <c r="H50" s="15" t="s">
        <v>45</v>
      </c>
      <c r="I50" s="17" t="s">
        <v>15</v>
      </c>
      <c r="J50" s="1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</row>
    <row r="51" spans="1:222" ht="36" customHeight="1">
      <c r="A51" s="9">
        <v>49</v>
      </c>
      <c r="B51" s="13" t="s">
        <v>11</v>
      </c>
      <c r="C51" s="13" t="str">
        <f>"1217030806"</f>
        <v>1217030806</v>
      </c>
      <c r="D51" s="14" t="str">
        <f t="shared" si="7"/>
        <v>030010</v>
      </c>
      <c r="E51" s="15" t="str">
        <f>"张楠"</f>
        <v>张楠</v>
      </c>
      <c r="F51" s="16" t="s">
        <v>12</v>
      </c>
      <c r="G51" s="16" t="s">
        <v>13</v>
      </c>
      <c r="H51" s="15" t="s">
        <v>46</v>
      </c>
      <c r="I51" s="17" t="s">
        <v>15</v>
      </c>
      <c r="J51" s="1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4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</row>
    <row r="52" spans="1:222" ht="36" customHeight="1">
      <c r="A52" s="9">
        <v>50</v>
      </c>
      <c r="B52" s="13" t="s">
        <v>11</v>
      </c>
      <c r="C52" s="13" t="str">
        <f>"1217030805"</f>
        <v>1217030805</v>
      </c>
      <c r="D52" s="14" t="str">
        <f t="shared" si="7"/>
        <v>030010</v>
      </c>
      <c r="E52" s="15" t="str">
        <f>"杨露"</f>
        <v>杨露</v>
      </c>
      <c r="F52" s="16" t="s">
        <v>12</v>
      </c>
      <c r="G52" s="16" t="s">
        <v>13</v>
      </c>
      <c r="H52" s="15" t="s">
        <v>43</v>
      </c>
      <c r="I52" s="17" t="s">
        <v>15</v>
      </c>
      <c r="J52" s="1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4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</row>
    <row r="53" spans="1:222" ht="36" customHeight="1">
      <c r="A53" s="9">
        <v>51</v>
      </c>
      <c r="B53" s="13" t="s">
        <v>11</v>
      </c>
      <c r="C53" s="13" t="str">
        <f>"1217030905"</f>
        <v>1217030905</v>
      </c>
      <c r="D53" s="14" t="str">
        <f>"030011"</f>
        <v>030011</v>
      </c>
      <c r="E53" s="15" t="str">
        <f>"杨坤"</f>
        <v>杨坤</v>
      </c>
      <c r="F53" s="16" t="s">
        <v>18</v>
      </c>
      <c r="G53" s="16" t="s">
        <v>13</v>
      </c>
      <c r="H53" s="15" t="s">
        <v>47</v>
      </c>
      <c r="I53" s="17" t="s">
        <v>15</v>
      </c>
      <c r="J53" s="1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4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</row>
    <row r="54" spans="1:222" ht="36" customHeight="1">
      <c r="A54" s="9">
        <v>52</v>
      </c>
      <c r="B54" s="13" t="s">
        <v>11</v>
      </c>
      <c r="C54" s="13" t="str">
        <f>"1217030812"</f>
        <v>1217030812</v>
      </c>
      <c r="D54" s="14" t="str">
        <f>"030011"</f>
        <v>030011</v>
      </c>
      <c r="E54" s="15" t="str">
        <f>"赵瑞瑞"</f>
        <v>赵瑞瑞</v>
      </c>
      <c r="F54" s="15" t="s">
        <v>12</v>
      </c>
      <c r="G54" s="16" t="s">
        <v>13</v>
      </c>
      <c r="H54" s="15" t="s">
        <v>48</v>
      </c>
      <c r="I54" s="17" t="s">
        <v>15</v>
      </c>
      <c r="J54" s="1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4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</row>
    <row r="55" spans="1:222" ht="36" customHeight="1">
      <c r="A55" s="9">
        <v>53</v>
      </c>
      <c r="B55" s="13" t="s">
        <v>11</v>
      </c>
      <c r="C55" s="13" t="str">
        <f>"1217030830"</f>
        <v>1217030830</v>
      </c>
      <c r="D55" s="14" t="str">
        <f>"030011"</f>
        <v>030011</v>
      </c>
      <c r="E55" s="15" t="str">
        <f>"李涛"</f>
        <v>李涛</v>
      </c>
      <c r="F55" s="16" t="s">
        <v>18</v>
      </c>
      <c r="G55" s="18" t="s">
        <v>49</v>
      </c>
      <c r="H55" s="15" t="s">
        <v>50</v>
      </c>
      <c r="I55" s="17" t="s">
        <v>15</v>
      </c>
      <c r="J55" s="1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4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</row>
    <row r="56" spans="1:222" ht="36" customHeight="1">
      <c r="A56" s="9">
        <v>54</v>
      </c>
      <c r="B56" s="13" t="s">
        <v>11</v>
      </c>
      <c r="C56" s="13" t="str">
        <f>"1217031005"</f>
        <v>1217031005</v>
      </c>
      <c r="D56" s="14" t="str">
        <f>"030012"</f>
        <v>030012</v>
      </c>
      <c r="E56" s="15" t="str">
        <f>"张强"</f>
        <v>张强</v>
      </c>
      <c r="F56" s="16" t="s">
        <v>18</v>
      </c>
      <c r="G56" s="16" t="s">
        <v>13</v>
      </c>
      <c r="H56" s="15" t="s">
        <v>51</v>
      </c>
      <c r="I56" s="17" t="s">
        <v>15</v>
      </c>
      <c r="J56" s="1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</row>
    <row r="57" spans="1:222" ht="36" customHeight="1">
      <c r="A57" s="9">
        <v>55</v>
      </c>
      <c r="B57" s="13" t="s">
        <v>11</v>
      </c>
      <c r="C57" s="13" t="str">
        <f>"1217031214"</f>
        <v>1217031214</v>
      </c>
      <c r="D57" s="14" t="str">
        <f>"030012"</f>
        <v>030012</v>
      </c>
      <c r="E57" s="15" t="str">
        <f>"刘慧慧"</f>
        <v>刘慧慧</v>
      </c>
      <c r="F57" s="16" t="s">
        <v>12</v>
      </c>
      <c r="G57" s="16" t="s">
        <v>13</v>
      </c>
      <c r="H57" s="15" t="s">
        <v>52</v>
      </c>
      <c r="I57" s="17" t="s">
        <v>15</v>
      </c>
      <c r="J57" s="1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4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</row>
    <row r="58" spans="1:222" ht="36" customHeight="1">
      <c r="A58" s="9">
        <v>56</v>
      </c>
      <c r="B58" s="13" t="s">
        <v>11</v>
      </c>
      <c r="C58" s="13" t="str">
        <f>"1217031012"</f>
        <v>1217031012</v>
      </c>
      <c r="D58" s="14" t="str">
        <f>"030012"</f>
        <v>030012</v>
      </c>
      <c r="E58" s="15" t="str">
        <f>"孙卫婧"</f>
        <v>孙卫婧</v>
      </c>
      <c r="F58" s="16" t="s">
        <v>12</v>
      </c>
      <c r="G58" s="16" t="s">
        <v>13</v>
      </c>
      <c r="H58" s="15" t="s">
        <v>53</v>
      </c>
      <c r="I58" s="17" t="s">
        <v>15</v>
      </c>
      <c r="J58" s="1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4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</row>
    <row r="59" spans="1:222" ht="36" customHeight="1">
      <c r="A59" s="9">
        <v>57</v>
      </c>
      <c r="B59" s="13" t="s">
        <v>11</v>
      </c>
      <c r="C59" s="13" t="str">
        <f>"1217031717"</f>
        <v>1217031717</v>
      </c>
      <c r="D59" s="14" t="str">
        <f aca="true" t="shared" si="8" ref="D59:D67">"030013"</f>
        <v>030013</v>
      </c>
      <c r="E59" s="15" t="str">
        <f>"魏娜"</f>
        <v>魏娜</v>
      </c>
      <c r="F59" s="16" t="s">
        <v>12</v>
      </c>
      <c r="G59" s="18" t="s">
        <v>49</v>
      </c>
      <c r="H59" s="15" t="s">
        <v>54</v>
      </c>
      <c r="I59" s="17" t="s">
        <v>15</v>
      </c>
      <c r="J59" s="1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4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</row>
    <row r="60" spans="1:222" ht="36" customHeight="1">
      <c r="A60" s="9">
        <v>58</v>
      </c>
      <c r="B60" s="13" t="s">
        <v>11</v>
      </c>
      <c r="C60" s="13" t="str">
        <f>"1217032308"</f>
        <v>1217032308</v>
      </c>
      <c r="D60" s="14" t="str">
        <f t="shared" si="8"/>
        <v>030013</v>
      </c>
      <c r="E60" s="15" t="str">
        <f>"魏宏"</f>
        <v>魏宏</v>
      </c>
      <c r="F60" s="16" t="s">
        <v>12</v>
      </c>
      <c r="G60" s="18" t="s">
        <v>49</v>
      </c>
      <c r="H60" s="15" t="s">
        <v>55</v>
      </c>
      <c r="I60" s="17" t="s">
        <v>15</v>
      </c>
      <c r="J60" s="1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4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</row>
    <row r="61" spans="1:222" ht="36" customHeight="1">
      <c r="A61" s="9">
        <v>59</v>
      </c>
      <c r="B61" s="13" t="s">
        <v>11</v>
      </c>
      <c r="C61" s="13" t="str">
        <f>"1217032218"</f>
        <v>1217032218</v>
      </c>
      <c r="D61" s="14" t="str">
        <f t="shared" si="8"/>
        <v>030013</v>
      </c>
      <c r="E61" s="15" t="str">
        <f>"杜勇超"</f>
        <v>杜勇超</v>
      </c>
      <c r="F61" s="16" t="s">
        <v>18</v>
      </c>
      <c r="G61" s="18" t="s">
        <v>49</v>
      </c>
      <c r="H61" s="15" t="s">
        <v>33</v>
      </c>
      <c r="I61" s="17" t="s">
        <v>15</v>
      </c>
      <c r="J61" s="1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4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</row>
    <row r="62" spans="1:222" ht="36" customHeight="1">
      <c r="A62" s="9">
        <v>60</v>
      </c>
      <c r="B62" s="13" t="s">
        <v>11</v>
      </c>
      <c r="C62" s="13" t="str">
        <f>"1217031907"</f>
        <v>1217031907</v>
      </c>
      <c r="D62" s="14" t="str">
        <f t="shared" si="8"/>
        <v>030013</v>
      </c>
      <c r="E62" s="15" t="str">
        <f>"韩恒星"</f>
        <v>韩恒星</v>
      </c>
      <c r="F62" s="16" t="s">
        <v>18</v>
      </c>
      <c r="G62" s="18" t="s">
        <v>49</v>
      </c>
      <c r="H62" s="15" t="s">
        <v>43</v>
      </c>
      <c r="I62" s="17" t="s">
        <v>15</v>
      </c>
      <c r="J62" s="1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4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</row>
    <row r="63" spans="1:222" ht="36" customHeight="1">
      <c r="A63" s="9">
        <v>61</v>
      </c>
      <c r="B63" s="13" t="s">
        <v>11</v>
      </c>
      <c r="C63" s="13" t="str">
        <f>"1217032326"</f>
        <v>1217032326</v>
      </c>
      <c r="D63" s="14" t="str">
        <f t="shared" si="8"/>
        <v>030013</v>
      </c>
      <c r="E63" s="15" t="str">
        <f>"周鹏程"</f>
        <v>周鹏程</v>
      </c>
      <c r="F63" s="16" t="s">
        <v>18</v>
      </c>
      <c r="G63" s="18" t="s">
        <v>49</v>
      </c>
      <c r="H63" s="15" t="s">
        <v>28</v>
      </c>
      <c r="I63" s="17" t="s">
        <v>15</v>
      </c>
      <c r="J63" s="1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4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</row>
    <row r="64" spans="1:222" ht="36" customHeight="1">
      <c r="A64" s="9">
        <v>62</v>
      </c>
      <c r="B64" s="13" t="s">
        <v>11</v>
      </c>
      <c r="C64" s="13" t="str">
        <f>"1217032602"</f>
        <v>1217032602</v>
      </c>
      <c r="D64" s="14" t="str">
        <f t="shared" si="8"/>
        <v>030013</v>
      </c>
      <c r="E64" s="15" t="str">
        <f>"王恒"</f>
        <v>王恒</v>
      </c>
      <c r="F64" s="16" t="s">
        <v>18</v>
      </c>
      <c r="G64" s="18" t="s">
        <v>49</v>
      </c>
      <c r="H64" s="15" t="s">
        <v>56</v>
      </c>
      <c r="I64" s="17" t="s">
        <v>15</v>
      </c>
      <c r="J64" s="1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4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</row>
    <row r="65" spans="1:222" ht="36" customHeight="1">
      <c r="A65" s="9">
        <v>63</v>
      </c>
      <c r="B65" s="13" t="s">
        <v>11</v>
      </c>
      <c r="C65" s="13" t="str">
        <f>"1217031915"</f>
        <v>1217031915</v>
      </c>
      <c r="D65" s="14" t="str">
        <f t="shared" si="8"/>
        <v>030013</v>
      </c>
      <c r="E65" s="15" t="str">
        <f>"柳曙"</f>
        <v>柳曙</v>
      </c>
      <c r="F65" s="16" t="s">
        <v>18</v>
      </c>
      <c r="G65" s="18" t="s">
        <v>49</v>
      </c>
      <c r="H65" s="15" t="s">
        <v>57</v>
      </c>
      <c r="I65" s="17" t="s">
        <v>15</v>
      </c>
      <c r="J65" s="1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4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</row>
    <row r="66" spans="1:222" ht="36" customHeight="1">
      <c r="A66" s="9">
        <v>64</v>
      </c>
      <c r="B66" s="13" t="s">
        <v>11</v>
      </c>
      <c r="C66" s="13" t="str">
        <f>"1217032128"</f>
        <v>1217032128</v>
      </c>
      <c r="D66" s="14" t="str">
        <f t="shared" si="8"/>
        <v>030013</v>
      </c>
      <c r="E66" s="15" t="str">
        <f>"张冬冬"</f>
        <v>张冬冬</v>
      </c>
      <c r="F66" s="16" t="s">
        <v>18</v>
      </c>
      <c r="G66" s="18" t="s">
        <v>49</v>
      </c>
      <c r="H66" s="15" t="s">
        <v>58</v>
      </c>
      <c r="I66" s="17" t="s">
        <v>15</v>
      </c>
      <c r="J66" s="1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4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</row>
    <row r="67" spans="1:222" s="3" customFormat="1" ht="36" customHeight="1">
      <c r="A67" s="9">
        <v>65</v>
      </c>
      <c r="B67" s="13" t="s">
        <v>11</v>
      </c>
      <c r="C67" s="13" t="str">
        <f>"1217031829"</f>
        <v>1217031829</v>
      </c>
      <c r="D67" s="14" t="str">
        <f t="shared" si="8"/>
        <v>030013</v>
      </c>
      <c r="E67" s="15" t="str">
        <f>"蔡昆仑"</f>
        <v>蔡昆仑</v>
      </c>
      <c r="F67" s="16" t="s">
        <v>18</v>
      </c>
      <c r="G67" s="18" t="s">
        <v>49</v>
      </c>
      <c r="H67" s="15" t="s">
        <v>59</v>
      </c>
      <c r="I67" s="17" t="s">
        <v>15</v>
      </c>
      <c r="J67" s="1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4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</row>
    <row r="68" spans="1:222" ht="36" customHeight="1">
      <c r="A68" s="9">
        <v>66</v>
      </c>
      <c r="B68" s="13" t="s">
        <v>11</v>
      </c>
      <c r="C68" s="13" t="str">
        <f>"1217033413"</f>
        <v>1217033413</v>
      </c>
      <c r="D68" s="14" t="str">
        <f aca="true" t="shared" si="9" ref="D68:D70">"030014"</f>
        <v>030014</v>
      </c>
      <c r="E68" s="15" t="str">
        <f>"王亚云"</f>
        <v>王亚云</v>
      </c>
      <c r="F68" s="16" t="s">
        <v>12</v>
      </c>
      <c r="G68" s="18" t="s">
        <v>60</v>
      </c>
      <c r="H68" s="15" t="s">
        <v>61</v>
      </c>
      <c r="I68" s="17" t="s">
        <v>15</v>
      </c>
      <c r="J68" s="1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</row>
    <row r="69" spans="1:222" ht="36" customHeight="1">
      <c r="A69" s="9">
        <v>67</v>
      </c>
      <c r="B69" s="13" t="s">
        <v>11</v>
      </c>
      <c r="C69" s="13" t="str">
        <f>"1217033214"</f>
        <v>1217033214</v>
      </c>
      <c r="D69" s="14" t="str">
        <f t="shared" si="9"/>
        <v>030014</v>
      </c>
      <c r="E69" s="15" t="str">
        <f>"王影丽"</f>
        <v>王影丽</v>
      </c>
      <c r="F69" s="16" t="s">
        <v>12</v>
      </c>
      <c r="G69" s="18" t="s">
        <v>60</v>
      </c>
      <c r="H69" s="15" t="s">
        <v>62</v>
      </c>
      <c r="I69" s="17" t="s">
        <v>15</v>
      </c>
      <c r="J69" s="1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4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</row>
    <row r="70" spans="1:222" ht="33.75" customHeight="1">
      <c r="A70" s="9">
        <v>68</v>
      </c>
      <c r="B70" s="13" t="s">
        <v>11</v>
      </c>
      <c r="C70" s="13" t="str">
        <f>"1217033518"</f>
        <v>1217033518</v>
      </c>
      <c r="D70" s="14" t="str">
        <f t="shared" si="9"/>
        <v>030014</v>
      </c>
      <c r="E70" s="15" t="str">
        <f>"张宇阳"</f>
        <v>张宇阳</v>
      </c>
      <c r="F70" s="16" t="s">
        <v>12</v>
      </c>
      <c r="G70" s="18" t="s">
        <v>60</v>
      </c>
      <c r="H70" s="15" t="s">
        <v>34</v>
      </c>
      <c r="I70" s="17" t="s">
        <v>15</v>
      </c>
      <c r="J70" s="1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4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</row>
  </sheetData>
  <sheetProtection/>
  <mergeCells count="1">
    <mergeCell ref="A1:J1"/>
  </mergeCells>
  <printOptions/>
  <pageMargins left="0.2513888888888889" right="0.2513888888888889" top="0.7513888888888889" bottom="0.7513888888888889" header="0.2986111111111111" footer="0.2986111111111111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雨中蔷薇</cp:lastModifiedBy>
  <cp:lastPrinted>2019-07-16T01:43:16Z</cp:lastPrinted>
  <dcterms:created xsi:type="dcterms:W3CDTF">2019-05-08T08:08:13Z</dcterms:created>
  <dcterms:modified xsi:type="dcterms:W3CDTF">2023-03-07T01:33:52Z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534657A0D5FA49F093ED3D03DC261C19</vt:lpwstr>
  </property>
</Properties>
</file>