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5"/>
  </bookViews>
  <sheets>
    <sheet name="专业测试成绩和总成绩" sheetId="7" r:id="rId1"/>
  </sheets>
  <definedNames>
    <definedName name="_xlnm._FilterDatabase" localSheetId="0" hidden="1">专业测试成绩和总成绩!$A$2:$G$612</definedName>
    <definedName name="_xlnm._FilterDatabase" hidden="1">#REF!</definedName>
    <definedName name="_xlnm.Print_Titles">#REF!</definedName>
  </definedNames>
  <calcPr calcId="144525" concurrentCalc="0"/>
</workbook>
</file>

<file path=xl/sharedStrings.xml><?xml version="1.0" encoding="utf-8"?>
<sst xmlns="http://schemas.openxmlformats.org/spreadsheetml/2006/main" count="2121" uniqueCount="1148">
  <si>
    <t>2023年怀远县中小学教师公开招聘专业测试成绩和总成绩登记表</t>
  </si>
  <si>
    <t>岗位代码</t>
  </si>
  <si>
    <t>岗位名称</t>
  </si>
  <si>
    <t>准考证号</t>
  </si>
  <si>
    <t>姓名</t>
  </si>
  <si>
    <t>笔试合成成绩</t>
  </si>
  <si>
    <t>专业测试成绩</t>
  </si>
  <si>
    <t>总成绩</t>
  </si>
  <si>
    <t>230101</t>
  </si>
  <si>
    <t>高中语文</t>
  </si>
  <si>
    <t>牛贞贞</t>
  </si>
  <si>
    <t>马雪培</t>
  </si>
  <si>
    <t>23001601</t>
  </si>
  <si>
    <t>陈婷婷</t>
  </si>
  <si>
    <t>23001713</t>
  </si>
  <si>
    <t>方文洁</t>
  </si>
  <si>
    <t>23001604</t>
  </si>
  <si>
    <t>刘京亚</t>
  </si>
  <si>
    <t>崔建新</t>
  </si>
  <si>
    <t>23001703</t>
  </si>
  <si>
    <t>田敏</t>
  </si>
  <si>
    <t>23001618</t>
  </si>
  <si>
    <t>陈迪</t>
  </si>
  <si>
    <t>王晓宇</t>
  </si>
  <si>
    <t>23001629</t>
  </si>
  <si>
    <t>黄金金</t>
  </si>
  <si>
    <t>23001525</t>
  </si>
  <si>
    <t>胡蝶蝶</t>
  </si>
  <si>
    <t>23001719</t>
  </si>
  <si>
    <t>石雅敏</t>
  </si>
  <si>
    <t>23001621</t>
  </si>
  <si>
    <t>潘晓雪</t>
  </si>
  <si>
    <t>23001624</t>
  </si>
  <si>
    <t>李甲</t>
  </si>
  <si>
    <t>23001605</t>
  </si>
  <si>
    <t>方双双</t>
  </si>
  <si>
    <t>23001603</t>
  </si>
  <si>
    <t>曹珍</t>
  </si>
  <si>
    <t>高中数学</t>
  </si>
  <si>
    <t>23004212</t>
  </si>
  <si>
    <t>23004225</t>
  </si>
  <si>
    <t>23004213</t>
  </si>
  <si>
    <t>23004312</t>
  </si>
  <si>
    <t>230102</t>
  </si>
  <si>
    <t>23004204</t>
  </si>
  <si>
    <t>张莉苹</t>
  </si>
  <si>
    <t>23004309</t>
  </si>
  <si>
    <t>23004220</t>
  </si>
  <si>
    <t>23004321</t>
  </si>
  <si>
    <t>23004303</t>
  </si>
  <si>
    <t>23004211</t>
  </si>
  <si>
    <t>23004207</t>
  </si>
  <si>
    <t>23004208</t>
  </si>
  <si>
    <t>23004320</t>
  </si>
  <si>
    <t>23004113</t>
  </si>
  <si>
    <t>23004308</t>
  </si>
  <si>
    <t>230103</t>
  </si>
  <si>
    <t>高中英语</t>
  </si>
  <si>
    <t>23000428</t>
  </si>
  <si>
    <t>刘凤楠</t>
  </si>
  <si>
    <t>23000529</t>
  </si>
  <si>
    <t>陈凯</t>
  </si>
  <si>
    <t>23000427</t>
  </si>
  <si>
    <t>宋秀丽</t>
  </si>
  <si>
    <t>23000416</t>
  </si>
  <si>
    <t>余淼</t>
  </si>
  <si>
    <t>23000511</t>
  </si>
  <si>
    <t>王昊康</t>
  </si>
  <si>
    <t>23000503</t>
  </si>
  <si>
    <t>李琦</t>
  </si>
  <si>
    <t>23000517</t>
  </si>
  <si>
    <t>纵欣</t>
  </si>
  <si>
    <t>23000414</t>
  </si>
  <si>
    <t>宋思贤</t>
  </si>
  <si>
    <t>23000524</t>
  </si>
  <si>
    <t>焦苗苗</t>
  </si>
  <si>
    <t>23000526</t>
  </si>
  <si>
    <t>孙一鸣</t>
  </si>
  <si>
    <t>23000510</t>
  </si>
  <si>
    <t>封琪薇</t>
  </si>
  <si>
    <t>23000521</t>
  </si>
  <si>
    <t>周二松</t>
  </si>
  <si>
    <t>230104</t>
  </si>
  <si>
    <t>高中物理</t>
  </si>
  <si>
    <t>23001403</t>
  </si>
  <si>
    <t>张明辉</t>
  </si>
  <si>
    <t>23001407</t>
  </si>
  <si>
    <t>李建杨</t>
  </si>
  <si>
    <t>23001408</t>
  </si>
  <si>
    <t>姜艳慧</t>
  </si>
  <si>
    <t>23001401</t>
  </si>
  <si>
    <t>陈浩雨</t>
  </si>
  <si>
    <t>23001405</t>
  </si>
  <si>
    <t>刘梅梅</t>
  </si>
  <si>
    <t>23001404</t>
  </si>
  <si>
    <t>左龙飞</t>
  </si>
  <si>
    <t>23001406</t>
  </si>
  <si>
    <t>杨子怡</t>
  </si>
  <si>
    <t>230105</t>
  </si>
  <si>
    <t>高中化学</t>
  </si>
  <si>
    <t>23002504</t>
  </si>
  <si>
    <t>刘月</t>
  </si>
  <si>
    <t>23002510</t>
  </si>
  <si>
    <t>孙玉玲</t>
  </si>
  <si>
    <t>23002425</t>
  </si>
  <si>
    <t>姜淳淳</t>
  </si>
  <si>
    <t>23002501</t>
  </si>
  <si>
    <t>陈子朋</t>
  </si>
  <si>
    <t>23002422</t>
  </si>
  <si>
    <t>单伟伟</t>
  </si>
  <si>
    <t>23002502</t>
  </si>
  <si>
    <t>汪旭</t>
  </si>
  <si>
    <t>23002415</t>
  </si>
  <si>
    <t>朱超群</t>
  </si>
  <si>
    <t>23002408</t>
  </si>
  <si>
    <t>秦荣荣</t>
  </si>
  <si>
    <t>23002412</t>
  </si>
  <si>
    <t>朱煜</t>
  </si>
  <si>
    <t>230106</t>
  </si>
  <si>
    <t>高中生物</t>
  </si>
  <si>
    <t>23003111</t>
  </si>
  <si>
    <t>王宝莉</t>
  </si>
  <si>
    <t>23003125</t>
  </si>
  <si>
    <t>冯若男</t>
  </si>
  <si>
    <t>23003128</t>
  </si>
  <si>
    <t>李冉</t>
  </si>
  <si>
    <t>23003105</t>
  </si>
  <si>
    <t>余茂山</t>
  </si>
  <si>
    <t>23003114</t>
  </si>
  <si>
    <t>王小文</t>
  </si>
  <si>
    <t>23003123</t>
  </si>
  <si>
    <t>方兴丽</t>
  </si>
  <si>
    <t>23003101</t>
  </si>
  <si>
    <t>顾倩倩</t>
  </si>
  <si>
    <t>23003118</t>
  </si>
  <si>
    <t>刘冬梅</t>
  </si>
  <si>
    <t>23003126</t>
  </si>
  <si>
    <t>许隆</t>
  </si>
  <si>
    <t>23003122</t>
  </si>
  <si>
    <t>李玉洁</t>
  </si>
  <si>
    <t>23003106</t>
  </si>
  <si>
    <t>李文莹</t>
  </si>
  <si>
    <t>23003115</t>
  </si>
  <si>
    <t>张含潇</t>
  </si>
  <si>
    <t>230107</t>
  </si>
  <si>
    <t>高中政治</t>
  </si>
  <si>
    <t>23003311</t>
  </si>
  <si>
    <t>袁金刚</t>
  </si>
  <si>
    <t>23003304</t>
  </si>
  <si>
    <t>周雪林</t>
  </si>
  <si>
    <t>23003306</t>
  </si>
  <si>
    <t>陈涛</t>
  </si>
  <si>
    <t>23003312</t>
  </si>
  <si>
    <t>周楠</t>
  </si>
  <si>
    <t>23003310</t>
  </si>
  <si>
    <t>马玉玲</t>
  </si>
  <si>
    <t>230108</t>
  </si>
  <si>
    <t>高中历史</t>
  </si>
  <si>
    <t>23003902</t>
  </si>
  <si>
    <t>周梦</t>
  </si>
  <si>
    <t>23003906</t>
  </si>
  <si>
    <t>胡莹莹</t>
  </si>
  <si>
    <t>23003915</t>
  </si>
  <si>
    <t>宋宜文</t>
  </si>
  <si>
    <t>23003913</t>
  </si>
  <si>
    <t>刘波</t>
  </si>
  <si>
    <t>23003916</t>
  </si>
  <si>
    <t>曹冰清</t>
  </si>
  <si>
    <t>23003919</t>
  </si>
  <si>
    <t>李城</t>
  </si>
  <si>
    <t>23003914</t>
  </si>
  <si>
    <t>孙其萍</t>
  </si>
  <si>
    <t>23003917</t>
  </si>
  <si>
    <t>彭剑</t>
  </si>
  <si>
    <t>23003918</t>
  </si>
  <si>
    <t>董斌</t>
  </si>
  <si>
    <t>23003910</t>
  </si>
  <si>
    <t>张正超</t>
  </si>
  <si>
    <t>230109</t>
  </si>
  <si>
    <t>高中地理</t>
  </si>
  <si>
    <t>谢猛</t>
  </si>
  <si>
    <t>23000106</t>
  </si>
  <si>
    <t>朱徐松</t>
  </si>
  <si>
    <t>23000111</t>
  </si>
  <si>
    <t>周利平</t>
  </si>
  <si>
    <t>23000108</t>
  </si>
  <si>
    <t>刘雷雷</t>
  </si>
  <si>
    <t>23000113</t>
  </si>
  <si>
    <t>吴艳</t>
  </si>
  <si>
    <t>230110</t>
  </si>
  <si>
    <t>高中信息技术</t>
  </si>
  <si>
    <t>宋雅婷</t>
  </si>
  <si>
    <t>23000312</t>
  </si>
  <si>
    <t>李棒棒</t>
  </si>
  <si>
    <t>23000304</t>
  </si>
  <si>
    <t>王瑜</t>
  </si>
  <si>
    <t>23000305</t>
  </si>
  <si>
    <t>高小奇</t>
  </si>
  <si>
    <t>23000306</t>
  </si>
  <si>
    <t>辛为舟</t>
  </si>
  <si>
    <t>23000315</t>
  </si>
  <si>
    <t>杨绪威</t>
  </si>
  <si>
    <t>230111</t>
  </si>
  <si>
    <t>高中日语</t>
  </si>
  <si>
    <t>23001316</t>
  </si>
  <si>
    <t>杜耿玉</t>
  </si>
  <si>
    <t>23001312</t>
  </si>
  <si>
    <t>张婉莹</t>
  </si>
  <si>
    <t>23001211</t>
  </si>
  <si>
    <t>欧大帅</t>
  </si>
  <si>
    <t>23001314</t>
  </si>
  <si>
    <t>吴文菲</t>
  </si>
  <si>
    <t>23001323</t>
  </si>
  <si>
    <t>周新月</t>
  </si>
  <si>
    <t>230112</t>
  </si>
  <si>
    <t>高中俄语</t>
  </si>
  <si>
    <t>23005222</t>
  </si>
  <si>
    <t>张婷</t>
  </si>
  <si>
    <t>23005225</t>
  </si>
  <si>
    <t>吴喜</t>
  </si>
  <si>
    <t>230201</t>
  </si>
  <si>
    <t>初中语文1组</t>
  </si>
  <si>
    <t>肖茹</t>
  </si>
  <si>
    <t>23002006</t>
  </si>
  <si>
    <t>周欣悦</t>
  </si>
  <si>
    <t>23002005</t>
  </si>
  <si>
    <t>闵雅洁</t>
  </si>
  <si>
    <t>23002023</t>
  </si>
  <si>
    <t>刘文文</t>
  </si>
  <si>
    <t>乔影</t>
  </si>
  <si>
    <t>23001916</t>
  </si>
  <si>
    <t>李璐雨</t>
  </si>
  <si>
    <t>23002011</t>
  </si>
  <si>
    <t>单子旭</t>
  </si>
  <si>
    <t>23002004</t>
  </si>
  <si>
    <t>陈欣怡</t>
  </si>
  <si>
    <t>23002022</t>
  </si>
  <si>
    <t>李瑛</t>
  </si>
  <si>
    <t>23001901</t>
  </si>
  <si>
    <t>王娜娜</t>
  </si>
  <si>
    <t>23001816</t>
  </si>
  <si>
    <t>许雅文</t>
  </si>
  <si>
    <t>23001920</t>
  </si>
  <si>
    <t>李雪晴</t>
  </si>
  <si>
    <t>23002103</t>
  </si>
  <si>
    <t>郭汶桦</t>
  </si>
  <si>
    <t>23002028</t>
  </si>
  <si>
    <t>蒲瑞杰</t>
  </si>
  <si>
    <t>23001825</t>
  </si>
  <si>
    <t>王旋旋</t>
  </si>
  <si>
    <t>23001908</t>
  </si>
  <si>
    <t>王佩倩</t>
  </si>
  <si>
    <t>230202</t>
  </si>
  <si>
    <t>初中数学1组</t>
  </si>
  <si>
    <t>肖妮</t>
  </si>
  <si>
    <t>23004504</t>
  </si>
  <si>
    <t>毛梦茹</t>
  </si>
  <si>
    <t>23004423</t>
  </si>
  <si>
    <t>邵孟蝶</t>
  </si>
  <si>
    <t>23004430</t>
  </si>
  <si>
    <t>周杭</t>
  </si>
  <si>
    <t>23004612</t>
  </si>
  <si>
    <t>刘成</t>
  </si>
  <si>
    <t>23004515</t>
  </si>
  <si>
    <t>余雪梅</t>
  </si>
  <si>
    <t>23004523</t>
  </si>
  <si>
    <t>江宇辉</t>
  </si>
  <si>
    <t>23004403</t>
  </si>
  <si>
    <t>张亚琴</t>
  </si>
  <si>
    <t>23004516</t>
  </si>
  <si>
    <t>邹梅梅</t>
  </si>
  <si>
    <t>23004518</t>
  </si>
  <si>
    <t>郜洪辉</t>
  </si>
  <si>
    <t>23004509</t>
  </si>
  <si>
    <t>冒雪婷</t>
  </si>
  <si>
    <t>23004413</t>
  </si>
  <si>
    <t>邵妍</t>
  </si>
  <si>
    <t>23004608</t>
  </si>
  <si>
    <t>王夏生</t>
  </si>
  <si>
    <t>23004619</t>
  </si>
  <si>
    <t>缪欣悦</t>
  </si>
  <si>
    <t>23004404</t>
  </si>
  <si>
    <t>齐彩莉</t>
  </si>
  <si>
    <t>230203</t>
  </si>
  <si>
    <t>初中英语1组</t>
  </si>
  <si>
    <t>23000630</t>
  </si>
  <si>
    <t>李艳秋</t>
  </si>
  <si>
    <t>23000627</t>
  </si>
  <si>
    <t>李玲玲</t>
  </si>
  <si>
    <t>23000813</t>
  </si>
  <si>
    <t>徐文君</t>
  </si>
  <si>
    <t>23000815</t>
  </si>
  <si>
    <t>徐雪婷</t>
  </si>
  <si>
    <t>23000605</t>
  </si>
  <si>
    <t>孙小月</t>
  </si>
  <si>
    <t>23000628</t>
  </si>
  <si>
    <t>韩思琪</t>
  </si>
  <si>
    <t>23000717</t>
  </si>
  <si>
    <t>贾茹</t>
  </si>
  <si>
    <t>23000803</t>
  </si>
  <si>
    <t>鲍静雯</t>
  </si>
  <si>
    <t>23000818</t>
  </si>
  <si>
    <t>张婧媌</t>
  </si>
  <si>
    <t>23000823</t>
  </si>
  <si>
    <t>程贝贝</t>
  </si>
  <si>
    <t>23000620</t>
  </si>
  <si>
    <t>高若雪</t>
  </si>
  <si>
    <t>23000615</t>
  </si>
  <si>
    <t>张芹</t>
  </si>
  <si>
    <t>230204</t>
  </si>
  <si>
    <t>初中物理1组</t>
  </si>
  <si>
    <t>23001424</t>
  </si>
  <si>
    <t>高磊</t>
  </si>
  <si>
    <t>23001507</t>
  </si>
  <si>
    <t>王齐齐</t>
  </si>
  <si>
    <t>23001420</t>
  </si>
  <si>
    <t>李芳</t>
  </si>
  <si>
    <t>23001426</t>
  </si>
  <si>
    <t>常乾隆</t>
  </si>
  <si>
    <t>23001429</t>
  </si>
  <si>
    <t>沈永乐</t>
  </si>
  <si>
    <t>23001412</t>
  </si>
  <si>
    <t>陆浩</t>
  </si>
  <si>
    <t>23001419</t>
  </si>
  <si>
    <t>王栋</t>
  </si>
  <si>
    <t>23001422</t>
  </si>
  <si>
    <t>陈诗琦</t>
  </si>
  <si>
    <t>23001414</t>
  </si>
  <si>
    <t>年健健</t>
  </si>
  <si>
    <t>23001503</t>
  </si>
  <si>
    <t>刘西奇</t>
  </si>
  <si>
    <t>23001416</t>
  </si>
  <si>
    <t>陆勤杰</t>
  </si>
  <si>
    <t>23001502</t>
  </si>
  <si>
    <t>尹志麒</t>
  </si>
  <si>
    <t>230205</t>
  </si>
  <si>
    <t>初中化学1组</t>
  </si>
  <si>
    <t>23002517</t>
  </si>
  <si>
    <t>姜倩倩</t>
  </si>
  <si>
    <t>23002513</t>
  </si>
  <si>
    <t>郑武</t>
  </si>
  <si>
    <t>23002516</t>
  </si>
  <si>
    <t>沈婷婷</t>
  </si>
  <si>
    <t>230206</t>
  </si>
  <si>
    <t>初中生物1组</t>
  </si>
  <si>
    <t>23003216</t>
  </si>
  <si>
    <t>张雅晴</t>
  </si>
  <si>
    <t>23003206</t>
  </si>
  <si>
    <t>张咏</t>
  </si>
  <si>
    <t>23003202</t>
  </si>
  <si>
    <t>沈璐</t>
  </si>
  <si>
    <t>23003201</t>
  </si>
  <si>
    <t>李玉娟</t>
  </si>
  <si>
    <t>23003203</t>
  </si>
  <si>
    <t>房婉圆</t>
  </si>
  <si>
    <t>23003212</t>
  </si>
  <si>
    <t>刘影</t>
  </si>
  <si>
    <t>230207</t>
  </si>
  <si>
    <t>初中道德与法治1组</t>
  </si>
  <si>
    <t>23003408</t>
  </si>
  <si>
    <t>宋海琴</t>
  </si>
  <si>
    <t>23003328</t>
  </si>
  <si>
    <t>张琳</t>
  </si>
  <si>
    <t>23003319</t>
  </si>
  <si>
    <t>庄丽丽</t>
  </si>
  <si>
    <t>23003317</t>
  </si>
  <si>
    <t>卢乾</t>
  </si>
  <si>
    <t>23003404</t>
  </si>
  <si>
    <t>姚惠敏</t>
  </si>
  <si>
    <t>23003419</t>
  </si>
  <si>
    <t>宋洁</t>
  </si>
  <si>
    <t>23003423</t>
  </si>
  <si>
    <t>汪红丽</t>
  </si>
  <si>
    <t>23003415</t>
  </si>
  <si>
    <t>高梦梦</t>
  </si>
  <si>
    <t>23003318</t>
  </si>
  <si>
    <t>孙慕环</t>
  </si>
  <si>
    <t>23003417</t>
  </si>
  <si>
    <t>方群</t>
  </si>
  <si>
    <t>23003315</t>
  </si>
  <si>
    <t>刘袁欣瑀</t>
  </si>
  <si>
    <t>23003403</t>
  </si>
  <si>
    <t>王甜甜</t>
  </si>
  <si>
    <t>23003320</t>
  </si>
  <si>
    <t>陈龙</t>
  </si>
  <si>
    <t>23003326</t>
  </si>
  <si>
    <t>胡雨莉</t>
  </si>
  <si>
    <t>23003407</t>
  </si>
  <si>
    <t>王林林</t>
  </si>
  <si>
    <t>230208</t>
  </si>
  <si>
    <t>初中历史1组</t>
  </si>
  <si>
    <t>谢振</t>
  </si>
  <si>
    <t>23004103</t>
  </si>
  <si>
    <t>周军辉</t>
  </si>
  <si>
    <t>23003926</t>
  </si>
  <si>
    <t>陶月</t>
  </si>
  <si>
    <t>23004001</t>
  </si>
  <si>
    <t>王棚</t>
  </si>
  <si>
    <t>23004010</t>
  </si>
  <si>
    <t>常军</t>
  </si>
  <si>
    <t>23004029</t>
  </si>
  <si>
    <t>张顺红</t>
  </si>
  <si>
    <t>23004008</t>
  </si>
  <si>
    <t>李婷婷</t>
  </si>
  <si>
    <t>23004012</t>
  </si>
  <si>
    <t>蒋凤芹</t>
  </si>
  <si>
    <t>23004007</t>
  </si>
  <si>
    <t>邵梅</t>
  </si>
  <si>
    <t>23003924</t>
  </si>
  <si>
    <t>王晓倩</t>
  </si>
  <si>
    <t>23003928</t>
  </si>
  <si>
    <t>王亚杰</t>
  </si>
  <si>
    <t>23003927</t>
  </si>
  <si>
    <t>怀登天</t>
  </si>
  <si>
    <t>230209</t>
  </si>
  <si>
    <t>初中地理1组</t>
  </si>
  <si>
    <t>陈跃胜</t>
  </si>
  <si>
    <t>23000116</t>
  </si>
  <si>
    <t>李金梅</t>
  </si>
  <si>
    <t>23000210</t>
  </si>
  <si>
    <t>张杰</t>
  </si>
  <si>
    <t>23000127</t>
  </si>
  <si>
    <t>邓志爽</t>
  </si>
  <si>
    <t>23000213</t>
  </si>
  <si>
    <t>张小红</t>
  </si>
  <si>
    <t>23000211</t>
  </si>
  <si>
    <t>陶恒永</t>
  </si>
  <si>
    <t>23000124</t>
  </si>
  <si>
    <t>王亚敏</t>
  </si>
  <si>
    <t>23000215</t>
  </si>
  <si>
    <t>殷雄</t>
  </si>
  <si>
    <t>23000205</t>
  </si>
  <si>
    <t>马思佳</t>
  </si>
  <si>
    <t>23000123</t>
  </si>
  <si>
    <t>余纪文</t>
  </si>
  <si>
    <t>23000207</t>
  </si>
  <si>
    <t>王愿</t>
  </si>
  <si>
    <t>23000208</t>
  </si>
  <si>
    <t>张茹</t>
  </si>
  <si>
    <t>230210</t>
  </si>
  <si>
    <t>初中音乐1组</t>
  </si>
  <si>
    <t>23005112</t>
  </si>
  <si>
    <t>刘悦</t>
  </si>
  <si>
    <t>魏静雅</t>
  </si>
  <si>
    <t>23005116</t>
  </si>
  <si>
    <t>李壮壮</t>
  </si>
  <si>
    <t>23005106</t>
  </si>
  <si>
    <t>马志娜</t>
  </si>
  <si>
    <t>23005101</t>
  </si>
  <si>
    <t>赵硕</t>
  </si>
  <si>
    <t>23005117</t>
  </si>
  <si>
    <t>李胜胜</t>
  </si>
  <si>
    <t>230211</t>
  </si>
  <si>
    <t>初中体育1组</t>
  </si>
  <si>
    <t>23003711</t>
  </si>
  <si>
    <t>汪雨晴</t>
  </si>
  <si>
    <t>23003813</t>
  </si>
  <si>
    <t>田朋</t>
  </si>
  <si>
    <t>23003720</t>
  </si>
  <si>
    <t>李恒</t>
  </si>
  <si>
    <t>23003629</t>
  </si>
  <si>
    <t>谢文国</t>
  </si>
  <si>
    <t>23003703</t>
  </si>
  <si>
    <t>李柱</t>
  </si>
  <si>
    <t>23003705</t>
  </si>
  <si>
    <t>张冬坡</t>
  </si>
  <si>
    <t>23003710</t>
  </si>
  <si>
    <t>赵丽娟</t>
  </si>
  <si>
    <t>23003719</t>
  </si>
  <si>
    <t>蒋旭日</t>
  </si>
  <si>
    <t>23003718</t>
  </si>
  <si>
    <t>高锋</t>
  </si>
  <si>
    <t>23003708</t>
  </si>
  <si>
    <t>肖俊杰</t>
  </si>
  <si>
    <t>23003727</t>
  </si>
  <si>
    <t>余大壮</t>
  </si>
  <si>
    <t>23003807</t>
  </si>
  <si>
    <t>陶登云</t>
  </si>
  <si>
    <t>230212</t>
  </si>
  <si>
    <t>初中美术1组</t>
  </si>
  <si>
    <t>23002721</t>
  </si>
  <si>
    <t>韩青洋</t>
  </si>
  <si>
    <t>23002723</t>
  </si>
  <si>
    <t>王风雨</t>
  </si>
  <si>
    <t>23002701</t>
  </si>
  <si>
    <t>王冉</t>
  </si>
  <si>
    <t>23002718</t>
  </si>
  <si>
    <t>张吟雪</t>
  </si>
  <si>
    <t>23002821</t>
  </si>
  <si>
    <t>王婷婷</t>
  </si>
  <si>
    <t>23002820</t>
  </si>
  <si>
    <t>裴静静</t>
  </si>
  <si>
    <t>23002914</t>
  </si>
  <si>
    <t>尤烨烜</t>
  </si>
  <si>
    <t>23002915</t>
  </si>
  <si>
    <t>何新月</t>
  </si>
  <si>
    <t>230213</t>
  </si>
  <si>
    <t>初中信息技术1组</t>
  </si>
  <si>
    <t>朱中颖</t>
  </si>
  <si>
    <t>23000321</t>
  </si>
  <si>
    <t>张献云</t>
  </si>
  <si>
    <t>23000329</t>
  </si>
  <si>
    <t>王璐</t>
  </si>
  <si>
    <t>230301</t>
  </si>
  <si>
    <t>初中语文2组</t>
  </si>
  <si>
    <t>江文霞</t>
  </si>
  <si>
    <t>23002309</t>
  </si>
  <si>
    <t>宋雨珊</t>
  </si>
  <si>
    <t>23002230</t>
  </si>
  <si>
    <t>李雯</t>
  </si>
  <si>
    <t>23002226</t>
  </si>
  <si>
    <t>彭成俊</t>
  </si>
  <si>
    <t>23002117</t>
  </si>
  <si>
    <t>潘为富</t>
  </si>
  <si>
    <t>23002316</t>
  </si>
  <si>
    <t>张盼缔</t>
  </si>
  <si>
    <t>23002121</t>
  </si>
  <si>
    <t>翟卫娟</t>
  </si>
  <si>
    <t>23002329</t>
  </si>
  <si>
    <t>李涵</t>
  </si>
  <si>
    <t>23002221</t>
  </si>
  <si>
    <t>杨文雅</t>
  </si>
  <si>
    <t>23002205</t>
  </si>
  <si>
    <t>孙雪莉</t>
  </si>
  <si>
    <t>23002312</t>
  </si>
  <si>
    <t>谢侠影</t>
  </si>
  <si>
    <t>23002129</t>
  </si>
  <si>
    <t>汤允娜</t>
  </si>
  <si>
    <t>230302</t>
  </si>
  <si>
    <t>初中数学2组</t>
  </si>
  <si>
    <t>23005003</t>
  </si>
  <si>
    <t>孙顺</t>
  </si>
  <si>
    <t>23004912</t>
  </si>
  <si>
    <t>谢子才</t>
  </si>
  <si>
    <t>23004706</t>
  </si>
  <si>
    <t>韩乐乐</t>
  </si>
  <si>
    <t>23005016</t>
  </si>
  <si>
    <t>冯孟雷</t>
  </si>
  <si>
    <t>23005002</t>
  </si>
  <si>
    <t>马清秀</t>
  </si>
  <si>
    <t>23004908</t>
  </si>
  <si>
    <t>崔伟林</t>
  </si>
  <si>
    <t>23004630</t>
  </si>
  <si>
    <t>童顾建</t>
  </si>
  <si>
    <t>23004803</t>
  </si>
  <si>
    <t>李蒙</t>
  </si>
  <si>
    <t>23004911</t>
  </si>
  <si>
    <t>陈章</t>
  </si>
  <si>
    <t>23005004</t>
  </si>
  <si>
    <t>李鹏</t>
  </si>
  <si>
    <t>23004815</t>
  </si>
  <si>
    <t>杨玉</t>
  </si>
  <si>
    <t>23005021</t>
  </si>
  <si>
    <t>王标</t>
  </si>
  <si>
    <t>23004710</t>
  </si>
  <si>
    <t>李俊</t>
  </si>
  <si>
    <t>23005015</t>
  </si>
  <si>
    <t>茹广星</t>
  </si>
  <si>
    <t>23004807</t>
  </si>
  <si>
    <t>朱大梦</t>
  </si>
  <si>
    <t>23005019</t>
  </si>
  <si>
    <t>孙伟标</t>
  </si>
  <si>
    <t>230303</t>
  </si>
  <si>
    <t>初中英语2组</t>
  </si>
  <si>
    <t>23001022</t>
  </si>
  <si>
    <t>朱嘉琪</t>
  </si>
  <si>
    <t>23000909</t>
  </si>
  <si>
    <t>车美娟</t>
  </si>
  <si>
    <t>23000912</t>
  </si>
  <si>
    <t>刘静</t>
  </si>
  <si>
    <t>23000905</t>
  </si>
  <si>
    <t>林艳燕</t>
  </si>
  <si>
    <t>23000919</t>
  </si>
  <si>
    <t>王杰</t>
  </si>
  <si>
    <t>23000926</t>
  </si>
  <si>
    <t>马翠芝</t>
  </si>
  <si>
    <t>23000907</t>
  </si>
  <si>
    <t>周瑞丽</t>
  </si>
  <si>
    <t>23001021</t>
  </si>
  <si>
    <t>陈丽</t>
  </si>
  <si>
    <t>23000918</t>
  </si>
  <si>
    <t>李燕</t>
  </si>
  <si>
    <t>23000902</t>
  </si>
  <si>
    <t>刘会会</t>
  </si>
  <si>
    <t>23001124</t>
  </si>
  <si>
    <t>葛雪妮</t>
  </si>
  <si>
    <t>23001111</t>
  </si>
  <si>
    <t>张悦</t>
  </si>
  <si>
    <t>23000908</t>
  </si>
  <si>
    <t>赵立峰</t>
  </si>
  <si>
    <t>23001101</t>
  </si>
  <si>
    <t>仰文瑾</t>
  </si>
  <si>
    <t>23000913</t>
  </si>
  <si>
    <t>汪红芳</t>
  </si>
  <si>
    <t>23001108</t>
  </si>
  <si>
    <t>高苹</t>
  </si>
  <si>
    <t>230304</t>
  </si>
  <si>
    <t>初中物理2组</t>
  </si>
  <si>
    <t>23001520</t>
  </si>
  <si>
    <t>张祥</t>
  </si>
  <si>
    <t>23001513</t>
  </si>
  <si>
    <t>陈志欢</t>
  </si>
  <si>
    <t>李连凯</t>
  </si>
  <si>
    <t>23001524</t>
  </si>
  <si>
    <t>樊超</t>
  </si>
  <si>
    <t>23001515</t>
  </si>
  <si>
    <t>王飞</t>
  </si>
  <si>
    <t>23001522</t>
  </si>
  <si>
    <t>桂帅帅</t>
  </si>
  <si>
    <t>23001521</t>
  </si>
  <si>
    <t>王兵</t>
  </si>
  <si>
    <t>23001514</t>
  </si>
  <si>
    <t>代昭</t>
  </si>
  <si>
    <t>23001508</t>
  </si>
  <si>
    <t>裔良伟</t>
  </si>
  <si>
    <t>23001509</t>
  </si>
  <si>
    <t>刘园景</t>
  </si>
  <si>
    <t>23001512</t>
  </si>
  <si>
    <t>史海峰</t>
  </si>
  <si>
    <t>230305</t>
  </si>
  <si>
    <t>初中化学2组</t>
  </si>
  <si>
    <t>23002621</t>
  </si>
  <si>
    <t>陈磊</t>
  </si>
  <si>
    <t>23002617</t>
  </si>
  <si>
    <t>王元刚</t>
  </si>
  <si>
    <t>23002607</t>
  </si>
  <si>
    <t>夏云恩</t>
  </si>
  <si>
    <t>23002602</t>
  </si>
  <si>
    <t>徐志敏</t>
  </si>
  <si>
    <t>23002601</t>
  </si>
  <si>
    <t>沈敏雪</t>
  </si>
  <si>
    <t>涂友珍</t>
  </si>
  <si>
    <t>23002609</t>
  </si>
  <si>
    <t>王丽平</t>
  </si>
  <si>
    <t>230306</t>
  </si>
  <si>
    <t>初中生物2组</t>
  </si>
  <si>
    <t>23003219</t>
  </si>
  <si>
    <t>崔夏炎</t>
  </si>
  <si>
    <t>23003220</t>
  </si>
  <si>
    <t>李雨岩</t>
  </si>
  <si>
    <t>23003218</t>
  </si>
  <si>
    <t>倪蒙蒙</t>
  </si>
  <si>
    <t>23003221</t>
  </si>
  <si>
    <t>周梦梦</t>
  </si>
  <si>
    <t>230307</t>
  </si>
  <si>
    <t>初中道德与法治2组</t>
  </si>
  <si>
    <t>23003622</t>
  </si>
  <si>
    <t>汪子寒</t>
  </si>
  <si>
    <t>23003503</t>
  </si>
  <si>
    <t>程廷</t>
  </si>
  <si>
    <t>23003513</t>
  </si>
  <si>
    <t>左宛雪</t>
  </si>
  <si>
    <t>23003610</t>
  </si>
  <si>
    <t>朱小可</t>
  </si>
  <si>
    <t>23003517</t>
  </si>
  <si>
    <t>牛阿娜</t>
  </si>
  <si>
    <t>23003614</t>
  </si>
  <si>
    <t>刘玉凤</t>
  </si>
  <si>
    <t>23003509</t>
  </si>
  <si>
    <t>邵倩文</t>
  </si>
  <si>
    <t>23003611</t>
  </si>
  <si>
    <t>张婉婉</t>
  </si>
  <si>
    <t>23003504</t>
  </si>
  <si>
    <t>程松林</t>
  </si>
  <si>
    <t>23003624</t>
  </si>
  <si>
    <t>张梦婷</t>
  </si>
  <si>
    <t>23003617</t>
  </si>
  <si>
    <t>宋星星</t>
  </si>
  <si>
    <t>23003505</t>
  </si>
  <si>
    <t>张旺</t>
  </si>
  <si>
    <t>23003525</t>
  </si>
  <si>
    <t>马玲玲</t>
  </si>
  <si>
    <t>23003512</t>
  </si>
  <si>
    <t>何冉</t>
  </si>
  <si>
    <t>23003516</t>
  </si>
  <si>
    <t>韩文文</t>
  </si>
  <si>
    <t>23003514</t>
  </si>
  <si>
    <t>郭俊</t>
  </si>
  <si>
    <t>230308</t>
  </si>
  <si>
    <t>初中历史2组</t>
  </si>
  <si>
    <t>23004110</t>
  </si>
  <si>
    <t>王宁</t>
  </si>
  <si>
    <t>23004107</t>
  </si>
  <si>
    <t>陆胜男</t>
  </si>
  <si>
    <t>23004108</t>
  </si>
  <si>
    <t>胡克梅</t>
  </si>
  <si>
    <t>23004106</t>
  </si>
  <si>
    <t>葛健娣</t>
  </si>
  <si>
    <t>23004109</t>
  </si>
  <si>
    <t>胡乐梅</t>
  </si>
  <si>
    <t>230309</t>
  </si>
  <si>
    <t>初中地理2组</t>
  </si>
  <si>
    <t>23000228</t>
  </si>
  <si>
    <t>康倩</t>
  </si>
  <si>
    <t>23000224</t>
  </si>
  <si>
    <t>吴琼</t>
  </si>
  <si>
    <t>230310</t>
  </si>
  <si>
    <t>初中音乐2组</t>
  </si>
  <si>
    <t>23005215</t>
  </si>
  <si>
    <t>岳金婕</t>
  </si>
  <si>
    <t>23005210</t>
  </si>
  <si>
    <t>陈东</t>
  </si>
  <si>
    <t>23005213</t>
  </si>
  <si>
    <t>苏磊</t>
  </si>
  <si>
    <t>23005205</t>
  </si>
  <si>
    <t>蒲文祥</t>
  </si>
  <si>
    <t>23005207</t>
  </si>
  <si>
    <t>王禹</t>
  </si>
  <si>
    <t>230311</t>
  </si>
  <si>
    <t>初中体育2组</t>
  </si>
  <si>
    <t>23003819</t>
  </si>
  <si>
    <t>孙梦婷</t>
  </si>
  <si>
    <t>23003822</t>
  </si>
  <si>
    <t>刘笑</t>
  </si>
  <si>
    <t>23003826</t>
  </si>
  <si>
    <t>葛乐军</t>
  </si>
  <si>
    <t>23003829</t>
  </si>
  <si>
    <t>王玉飞</t>
  </si>
  <si>
    <t>23003830</t>
  </si>
  <si>
    <t>邵霄</t>
  </si>
  <si>
    <t>23003825</t>
  </si>
  <si>
    <t>陈浩</t>
  </si>
  <si>
    <t>23003821</t>
  </si>
  <si>
    <t>王昊</t>
  </si>
  <si>
    <t>23003828</t>
  </si>
  <si>
    <t>吴国俊</t>
  </si>
  <si>
    <t>23003827</t>
  </si>
  <si>
    <t>沈礼浩</t>
  </si>
  <si>
    <t>230312</t>
  </si>
  <si>
    <t>初中美术2组</t>
  </si>
  <si>
    <t>23003029</t>
  </si>
  <si>
    <t>胡丹丹</t>
  </si>
  <si>
    <t>23003023</t>
  </si>
  <si>
    <t>宋艳</t>
  </si>
  <si>
    <t>23003021</t>
  </si>
  <si>
    <t>陈稼轩</t>
  </si>
  <si>
    <t>小学语文1组</t>
  </si>
  <si>
    <t>23006103</t>
  </si>
  <si>
    <t>23005624</t>
  </si>
  <si>
    <t>23005307</t>
  </si>
  <si>
    <t>23005601</t>
  </si>
  <si>
    <t>23005921</t>
  </si>
  <si>
    <t>23005714</t>
  </si>
  <si>
    <t>23006004</t>
  </si>
  <si>
    <t>23005309</t>
  </si>
  <si>
    <t>23006027</t>
  </si>
  <si>
    <t>23006026</t>
  </si>
  <si>
    <t>23006011</t>
  </si>
  <si>
    <t>23005930</t>
  </si>
  <si>
    <t>23005614</t>
  </si>
  <si>
    <t>23005911</t>
  </si>
  <si>
    <t>23005603</t>
  </si>
  <si>
    <t>23005401</t>
  </si>
  <si>
    <t>23005716</t>
  </si>
  <si>
    <t>23005316</t>
  </si>
  <si>
    <t>23005612</t>
  </si>
  <si>
    <t>23005501</t>
  </si>
  <si>
    <t>23006030</t>
  </si>
  <si>
    <t>23005830</t>
  </si>
  <si>
    <t>230402</t>
  </si>
  <si>
    <t>小学语文2组</t>
  </si>
  <si>
    <t>韦静</t>
  </si>
  <si>
    <t>23007017</t>
  </si>
  <si>
    <t>乔琳娜</t>
  </si>
  <si>
    <t>23006411</t>
  </si>
  <si>
    <t>纵艳婷</t>
  </si>
  <si>
    <t>23006629</t>
  </si>
  <si>
    <t>魏锦</t>
  </si>
  <si>
    <t>23006812</t>
  </si>
  <si>
    <t>戴雪</t>
  </si>
  <si>
    <t>23006311</t>
  </si>
  <si>
    <t>张秋萍</t>
  </si>
  <si>
    <t>23007029</t>
  </si>
  <si>
    <t>吴海燕</t>
  </si>
  <si>
    <t>23006528</t>
  </si>
  <si>
    <t>陈雅妮</t>
  </si>
  <si>
    <t>23006307</t>
  </si>
  <si>
    <t>赵苗苗</t>
  </si>
  <si>
    <t>23006615</t>
  </si>
  <si>
    <t>计天慧</t>
  </si>
  <si>
    <t>23006509</t>
  </si>
  <si>
    <t>张瑞瑞</t>
  </si>
  <si>
    <t>23007026</t>
  </si>
  <si>
    <t>刘茹男</t>
  </si>
  <si>
    <t>23006327</t>
  </si>
  <si>
    <t>韩莉莉</t>
  </si>
  <si>
    <t>23006229</t>
  </si>
  <si>
    <t>李月月</t>
  </si>
  <si>
    <t>23006221</t>
  </si>
  <si>
    <t>何晴</t>
  </si>
  <si>
    <t>23006304</t>
  </si>
  <si>
    <t>李芦芳</t>
  </si>
  <si>
    <t>23006802</t>
  </si>
  <si>
    <t>邓洁</t>
  </si>
  <si>
    <t>23006205</t>
  </si>
  <si>
    <t>王思捷</t>
  </si>
  <si>
    <t>23006312</t>
  </si>
  <si>
    <t>张曼</t>
  </si>
  <si>
    <t>23006527</t>
  </si>
  <si>
    <t>何蕊</t>
  </si>
  <si>
    <t>23006902</t>
  </si>
  <si>
    <t>谢冬敏</t>
  </si>
  <si>
    <t>孙婷婷</t>
  </si>
  <si>
    <t>小学数学1组</t>
  </si>
  <si>
    <t>23008426</t>
  </si>
  <si>
    <t>23008921</t>
  </si>
  <si>
    <t>23009102</t>
  </si>
  <si>
    <t>23008830</t>
  </si>
  <si>
    <t>23008427</t>
  </si>
  <si>
    <t>23008819</t>
  </si>
  <si>
    <t>23008927</t>
  </si>
  <si>
    <t>23008904</t>
  </si>
  <si>
    <t>23008410</t>
  </si>
  <si>
    <t>23008520</t>
  </si>
  <si>
    <t>23008815</t>
  </si>
  <si>
    <t>23008606</t>
  </si>
  <si>
    <t>230403</t>
  </si>
  <si>
    <t>23008505</t>
  </si>
  <si>
    <t>李娜娜</t>
  </si>
  <si>
    <t>23009006</t>
  </si>
  <si>
    <t>缪晓妹</t>
  </si>
  <si>
    <t>小学数学2组</t>
  </si>
  <si>
    <t>23009208</t>
  </si>
  <si>
    <t>23009801</t>
  </si>
  <si>
    <t>23009721</t>
  </si>
  <si>
    <t>23009626</t>
  </si>
  <si>
    <t>23009123</t>
  </si>
  <si>
    <t>23009410</t>
  </si>
  <si>
    <t>23009802</t>
  </si>
  <si>
    <t>23009418</t>
  </si>
  <si>
    <t>23009213</t>
  </si>
  <si>
    <t>23009322</t>
  </si>
  <si>
    <t>23009119</t>
  </si>
  <si>
    <t>23009827</t>
  </si>
  <si>
    <t>23009717</t>
  </si>
  <si>
    <t>23009121</t>
  </si>
  <si>
    <t>23009226</t>
  </si>
  <si>
    <t>230405</t>
  </si>
  <si>
    <t>小学英语1组</t>
  </si>
  <si>
    <t>张玉</t>
  </si>
  <si>
    <t>23011817</t>
  </si>
  <si>
    <t>刘莲蕊</t>
  </si>
  <si>
    <t>23011807</t>
  </si>
  <si>
    <t>艾晓晴</t>
  </si>
  <si>
    <t>23011819</t>
  </si>
  <si>
    <t>万军</t>
  </si>
  <si>
    <t>23012011</t>
  </si>
  <si>
    <t>刘梦月</t>
  </si>
  <si>
    <t>23012021</t>
  </si>
  <si>
    <t>刘烟云</t>
  </si>
  <si>
    <t>23011827</t>
  </si>
  <si>
    <t>鉏乐敏</t>
  </si>
  <si>
    <t>23011916</t>
  </si>
  <si>
    <t>陆薪戎</t>
  </si>
  <si>
    <t>23011825</t>
  </si>
  <si>
    <t>李慧慧</t>
  </si>
  <si>
    <t>23011907</t>
  </si>
  <si>
    <t>郭婉婉</t>
  </si>
  <si>
    <t>23011812</t>
  </si>
  <si>
    <t>许梅</t>
  </si>
  <si>
    <t>23011926</t>
  </si>
  <si>
    <t>鲍园园</t>
  </si>
  <si>
    <t>230406</t>
  </si>
  <si>
    <t>小学科学1组</t>
  </si>
  <si>
    <t>金鑫</t>
  </si>
  <si>
    <t>23012308</t>
  </si>
  <si>
    <t>苗卫平</t>
  </si>
  <si>
    <t>23012307</t>
  </si>
  <si>
    <t>孙乔慧</t>
  </si>
  <si>
    <t>230407</t>
  </si>
  <si>
    <t>小学音乐1组</t>
  </si>
  <si>
    <t>23010805</t>
  </si>
  <si>
    <t>方屹林</t>
  </si>
  <si>
    <t>23010828</t>
  </si>
  <si>
    <t>23010806</t>
  </si>
  <si>
    <t>杨紫晨</t>
  </si>
  <si>
    <t>23010816</t>
  </si>
  <si>
    <t>马涛</t>
  </si>
  <si>
    <t>23010807</t>
  </si>
  <si>
    <t>杨紫琦</t>
  </si>
  <si>
    <t>23010824</t>
  </si>
  <si>
    <t>李玉玉</t>
  </si>
  <si>
    <t>230408</t>
  </si>
  <si>
    <t>小学体育1组</t>
  </si>
  <si>
    <t>23011205</t>
  </si>
  <si>
    <t>张雪梅</t>
  </si>
  <si>
    <t>岳浩男</t>
  </si>
  <si>
    <t>23011430</t>
  </si>
  <si>
    <t>桂欣然</t>
  </si>
  <si>
    <t>23011312</t>
  </si>
  <si>
    <t>潘锐</t>
  </si>
  <si>
    <t>23011321</t>
  </si>
  <si>
    <t>胡阳</t>
  </si>
  <si>
    <t>23011213</t>
  </si>
  <si>
    <t>崔雨</t>
  </si>
  <si>
    <t>23011501</t>
  </si>
  <si>
    <t>葛修民</t>
  </si>
  <si>
    <t>23011428</t>
  </si>
  <si>
    <t>姚乾</t>
  </si>
  <si>
    <t>23011323</t>
  </si>
  <si>
    <t>李晓莉</t>
  </si>
  <si>
    <t>23011112</t>
  </si>
  <si>
    <t>李莉</t>
  </si>
  <si>
    <t>23011222</t>
  </si>
  <si>
    <t>丁艳秋</t>
  </si>
  <si>
    <t>23011226</t>
  </si>
  <si>
    <t>王君</t>
  </si>
  <si>
    <t>23011427</t>
  </si>
  <si>
    <t>杨宁宁</t>
  </si>
  <si>
    <t>23011509</t>
  </si>
  <si>
    <t>郭苗苗</t>
  </si>
  <si>
    <t>23011511</t>
  </si>
  <si>
    <t>王琼</t>
  </si>
  <si>
    <t>23011504</t>
  </si>
  <si>
    <t>梁晨</t>
  </si>
  <si>
    <t>23011502</t>
  </si>
  <si>
    <t>冯小静</t>
  </si>
  <si>
    <t>23011409</t>
  </si>
  <si>
    <t>钱伟</t>
  </si>
  <si>
    <t>230409</t>
  </si>
  <si>
    <t>小学美术1组</t>
  </si>
  <si>
    <t>23007917</t>
  </si>
  <si>
    <t>陈二玲</t>
  </si>
  <si>
    <t>23007804</t>
  </si>
  <si>
    <t>李少华</t>
  </si>
  <si>
    <t>23007705</t>
  </si>
  <si>
    <t>王肖肖</t>
  </si>
  <si>
    <t>23007702</t>
  </si>
  <si>
    <t>王雅婷</t>
  </si>
  <si>
    <t>23007809</t>
  </si>
  <si>
    <t>吴莉文</t>
  </si>
  <si>
    <t>23008020</t>
  </si>
  <si>
    <t>燕莉</t>
  </si>
  <si>
    <t>23007926</t>
  </si>
  <si>
    <t>韩茹梦</t>
  </si>
  <si>
    <t>23007830</t>
  </si>
  <si>
    <t>卢钰茹</t>
  </si>
  <si>
    <t>23008010</t>
  </si>
  <si>
    <t>姚敬</t>
  </si>
  <si>
    <t>230410</t>
  </si>
  <si>
    <t>小学信息技术</t>
  </si>
  <si>
    <t>23010706</t>
  </si>
  <si>
    <t>李行</t>
  </si>
  <si>
    <t>23010713</t>
  </si>
  <si>
    <t>曹宁宁</t>
  </si>
  <si>
    <t>23010707</t>
  </si>
  <si>
    <t>陶俊俊</t>
  </si>
  <si>
    <t>23010614</t>
  </si>
  <si>
    <t>张士诚</t>
  </si>
  <si>
    <t>23010725</t>
  </si>
  <si>
    <t>唐梦雨</t>
  </si>
  <si>
    <t>23010623</t>
  </si>
  <si>
    <t>谢利</t>
  </si>
  <si>
    <t>23010710</t>
  </si>
  <si>
    <t>尚子怡</t>
  </si>
  <si>
    <t>23010618</t>
  </si>
  <si>
    <t>潘昊飞</t>
  </si>
  <si>
    <t>23010624</t>
  </si>
  <si>
    <t>李莲</t>
  </si>
  <si>
    <t>23010705</t>
  </si>
  <si>
    <t>李小佳</t>
  </si>
  <si>
    <t>230501</t>
  </si>
  <si>
    <t>小学语文3组</t>
  </si>
  <si>
    <t>23007520</t>
  </si>
  <si>
    <t>王贝贝</t>
  </si>
  <si>
    <t>23007620</t>
  </si>
  <si>
    <t>胡晶</t>
  </si>
  <si>
    <t>邓婕</t>
  </si>
  <si>
    <t>23007602</t>
  </si>
  <si>
    <t>梅珍珍</t>
  </si>
  <si>
    <t>23007223</t>
  </si>
  <si>
    <t>周姣</t>
  </si>
  <si>
    <t>23007613</t>
  </si>
  <si>
    <t>臧于曼</t>
  </si>
  <si>
    <t>23007412</t>
  </si>
  <si>
    <t>王春妹</t>
  </si>
  <si>
    <t>23007411</t>
  </si>
  <si>
    <t>赵海旋</t>
  </si>
  <si>
    <t>23007309</t>
  </si>
  <si>
    <t>崔荣</t>
  </si>
  <si>
    <t>23007212</t>
  </si>
  <si>
    <t>唐晓柔</t>
  </si>
  <si>
    <t>23007609</t>
  </si>
  <si>
    <t>李璐</t>
  </si>
  <si>
    <t>23007502</t>
  </si>
  <si>
    <t>赵旭东</t>
  </si>
  <si>
    <t>23007115</t>
  </si>
  <si>
    <t>于梦成</t>
  </si>
  <si>
    <t>23007128</t>
  </si>
  <si>
    <t>朱悦</t>
  </si>
  <si>
    <t>23007129</t>
  </si>
  <si>
    <t>廖延玲</t>
  </si>
  <si>
    <t>小学数学3组</t>
  </si>
  <si>
    <t>23010104</t>
  </si>
  <si>
    <t>23010317</t>
  </si>
  <si>
    <t>23010017</t>
  </si>
  <si>
    <t>23010005</t>
  </si>
  <si>
    <t>23010029</t>
  </si>
  <si>
    <t>23010110</t>
  </si>
  <si>
    <t>23010322</t>
  </si>
  <si>
    <t>23010328</t>
  </si>
  <si>
    <t>23010412</t>
  </si>
  <si>
    <t>23009917</t>
  </si>
  <si>
    <t>23009926</t>
  </si>
  <si>
    <t>23010505</t>
  </si>
  <si>
    <t>23010113</t>
  </si>
  <si>
    <t>23010513</t>
  </si>
  <si>
    <t>23010318</t>
  </si>
  <si>
    <t>23010413</t>
  </si>
  <si>
    <t>23010219</t>
  </si>
  <si>
    <t>23010602</t>
  </si>
  <si>
    <t>23010326</t>
  </si>
  <si>
    <t>23009915</t>
  </si>
  <si>
    <t>23010106</t>
  </si>
  <si>
    <t>23010406</t>
  </si>
  <si>
    <t>23010608</t>
  </si>
  <si>
    <t>23010026</t>
  </si>
  <si>
    <t>23009905</t>
  </si>
  <si>
    <t>23010415</t>
  </si>
  <si>
    <t>23010222</t>
  </si>
  <si>
    <t>230503</t>
  </si>
  <si>
    <t>小学英语2组</t>
  </si>
  <si>
    <t>23012105</t>
  </si>
  <si>
    <t>王思佳</t>
  </si>
  <si>
    <t>23012114</t>
  </si>
  <si>
    <t>马俊杰</t>
  </si>
  <si>
    <t>23012123</t>
  </si>
  <si>
    <t>余培培</t>
  </si>
  <si>
    <t>23012025</t>
  </si>
  <si>
    <t>崔珂</t>
  </si>
  <si>
    <t>李国蕊</t>
  </si>
  <si>
    <t>23012129</t>
  </si>
  <si>
    <t>张运玲</t>
  </si>
  <si>
    <t>23012301</t>
  </si>
  <si>
    <t>邱明星</t>
  </si>
  <si>
    <t>23012304</t>
  </si>
  <si>
    <t>尹丽丽</t>
  </si>
  <si>
    <t>23012023</t>
  </si>
  <si>
    <t>邢玉娜</t>
  </si>
  <si>
    <t>23012109</t>
  </si>
  <si>
    <t>孙雅茹</t>
  </si>
  <si>
    <t>23012305</t>
  </si>
  <si>
    <t>蒋珂珂</t>
  </si>
  <si>
    <t>陈梦蝶</t>
  </si>
  <si>
    <t>230504</t>
  </si>
  <si>
    <t>小学科学2组</t>
  </si>
  <si>
    <t>23012329</t>
  </si>
  <si>
    <t>魏珂珂</t>
  </si>
  <si>
    <t>23012321</t>
  </si>
  <si>
    <t>王梦梦</t>
  </si>
  <si>
    <t>苗香港</t>
  </si>
  <si>
    <t>23012331</t>
  </si>
  <si>
    <t>刘文静</t>
  </si>
  <si>
    <t>23012327</t>
  </si>
  <si>
    <t>常婧人</t>
  </si>
  <si>
    <t>23012322</t>
  </si>
  <si>
    <t>贾冬冬</t>
  </si>
  <si>
    <t>230505</t>
  </si>
  <si>
    <t>小学音乐2组</t>
  </si>
  <si>
    <t>邹靖文</t>
  </si>
  <si>
    <t>23011011</t>
  </si>
  <si>
    <t>陈静雅</t>
  </si>
  <si>
    <t>23010927</t>
  </si>
  <si>
    <t>孙娜</t>
  </si>
  <si>
    <t>23011010</t>
  </si>
  <si>
    <t>邵心迪</t>
  </si>
  <si>
    <t>23011008</t>
  </si>
  <si>
    <t>孙煜</t>
  </si>
  <si>
    <t>23010926</t>
  </si>
  <si>
    <t>葛子纯</t>
  </si>
  <si>
    <t>23010904</t>
  </si>
  <si>
    <t>钮子瑞</t>
  </si>
  <si>
    <t>23010918</t>
  </si>
  <si>
    <t>支媛媛</t>
  </si>
  <si>
    <t>23010919</t>
  </si>
  <si>
    <t>安田田</t>
  </si>
  <si>
    <t>23010906</t>
  </si>
  <si>
    <t>刘凯旋</t>
  </si>
  <si>
    <t>23010907</t>
  </si>
  <si>
    <t>韩晨馨</t>
  </si>
  <si>
    <t>23010911</t>
  </si>
  <si>
    <t>23010905</t>
  </si>
  <si>
    <t>孙善春</t>
  </si>
  <si>
    <t>23010920</t>
  </si>
  <si>
    <t>刘奇</t>
  </si>
  <si>
    <t>23010929</t>
  </si>
  <si>
    <t>王雨薇</t>
  </si>
  <si>
    <t>23010914</t>
  </si>
  <si>
    <t>孙梦</t>
  </si>
  <si>
    <t>23010921</t>
  </si>
  <si>
    <t>孙玉恒</t>
  </si>
  <si>
    <t>23010928</t>
  </si>
  <si>
    <t>刘亚文</t>
  </si>
  <si>
    <t>23011013</t>
  </si>
  <si>
    <t>年飞</t>
  </si>
  <si>
    <t>23010923</t>
  </si>
  <si>
    <t>张志文</t>
  </si>
  <si>
    <t>23010917</t>
  </si>
  <si>
    <t>宋芷若</t>
  </si>
  <si>
    <t>小学体育2组</t>
  </si>
  <si>
    <t>23011723</t>
  </si>
  <si>
    <t>23011609</t>
  </si>
  <si>
    <t>23011719</t>
  </si>
  <si>
    <t>23011714</t>
  </si>
  <si>
    <t>23011725</t>
  </si>
  <si>
    <t>23011622</t>
  </si>
  <si>
    <t>23011616</t>
  </si>
  <si>
    <t>23011710</t>
  </si>
  <si>
    <t>23011704</t>
  </si>
  <si>
    <t>23011706</t>
  </si>
  <si>
    <t>23011621</t>
  </si>
  <si>
    <t>23011721</t>
  </si>
  <si>
    <t>23011606</t>
  </si>
  <si>
    <t>23011728</t>
  </si>
  <si>
    <t>23011605</t>
  </si>
  <si>
    <t>23011713</t>
  </si>
  <si>
    <t>23011618</t>
  </si>
  <si>
    <t>23011727</t>
  </si>
  <si>
    <t>23011711</t>
  </si>
  <si>
    <t>23011608</t>
  </si>
  <si>
    <t>23011703</t>
  </si>
  <si>
    <t>23011626</t>
  </si>
  <si>
    <t>23011624</t>
  </si>
  <si>
    <t>小学美术2组</t>
  </si>
  <si>
    <t>23008306</t>
  </si>
  <si>
    <t>23008204</t>
  </si>
  <si>
    <t>23008311</t>
  </si>
  <si>
    <t>23008122</t>
  </si>
  <si>
    <t>23008229</t>
  </si>
  <si>
    <t>23008126</t>
  </si>
  <si>
    <t>23008228</t>
  </si>
  <si>
    <t>23008323</t>
  </si>
  <si>
    <t>23008215</t>
  </si>
  <si>
    <t>23008324</t>
  </si>
  <si>
    <t>23008217</t>
  </si>
  <si>
    <t>23008312</t>
  </si>
  <si>
    <t>23008330</t>
  </si>
  <si>
    <t>23008212</t>
  </si>
  <si>
    <t>23008125</t>
  </si>
  <si>
    <t>23008319</t>
  </si>
  <si>
    <t>23008218</t>
  </si>
  <si>
    <t>23008316</t>
  </si>
  <si>
    <t>23008209</t>
  </si>
  <si>
    <t>23008206</t>
  </si>
  <si>
    <t>23008321</t>
  </si>
  <si>
    <t>230507</t>
  </si>
  <si>
    <t>23008211</t>
  </si>
  <si>
    <t>吴雨露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</si>
</sst>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1"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FF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6B3D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9" borderId="0">
      <alignment vertical="top"/>
      <protection locked="0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34" borderId="0">
      <alignment vertical="top"/>
      <protection locked="0"/>
    </xf>
    <xf numFmtId="0" fontId="1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51" applyNumberFormat="1" applyFill="1" applyBorder="1" applyAlignment="1">
      <alignment horizontal="center" vertical="center"/>
      <protection locked="0"/>
    </xf>
    <xf numFmtId="0" fontId="1" fillId="0" borderId="0" xfId="51" applyNumberFormat="1" applyFont="1" applyFill="1" applyBorder="1" applyAlignment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2" xfId="50" applyNumberFormat="1" applyFont="1" applyFill="1" applyBorder="1" applyAlignment="1" applyProtection="1">
      <alignment horizontal="center" vertical="center"/>
    </xf>
    <xf numFmtId="0" fontId="5" fillId="0" borderId="2" xfId="50" applyFont="1" applyFill="1" applyBorder="1" applyAlignment="1" applyProtection="1">
      <alignment horizontal="center" vertical="center"/>
    </xf>
    <xf numFmtId="0" fontId="6" fillId="0" borderId="2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176" fontId="7" fillId="0" borderId="2" xfId="51" applyNumberFormat="1" applyFont="1" applyFill="1" applyBorder="1" applyAlignment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178" fontId="8" fillId="0" borderId="2" xfId="50" applyNumberFormat="1" applyFont="1" applyFill="1" applyBorder="1" applyAlignment="1" applyProtection="1">
      <alignment horizontal="center" vertical="center"/>
    </xf>
    <xf numFmtId="176" fontId="1" fillId="0" borderId="2" xfId="51" applyNumberFormat="1" applyFont="1" applyFill="1" applyBorder="1" applyAlignment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8" fillId="0" borderId="2" xfId="50" applyNumberFormat="1" applyFont="1" applyFill="1" applyBorder="1" applyAlignment="1" applyProtection="1">
      <alignment horizontal="center" vertical="center"/>
    </xf>
    <xf numFmtId="0" fontId="8" fillId="0" borderId="2" xfId="5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20% - 强调文字颜色 3 2 2 3 3 3 3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60% - 强调文字颜色 1 2 8 3" xfId="50"/>
    <cellStyle name="常规 4 13 4 2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2"/>
  <sheetViews>
    <sheetView tabSelected="1" workbookViewId="0">
      <pane ySplit="2" topLeftCell="A3" activePane="bottomLeft" state="frozen"/>
      <selection/>
      <selection pane="bottomLeft" activeCell="M13" sqref="M13"/>
    </sheetView>
  </sheetViews>
  <sheetFormatPr defaultColWidth="9" defaultRowHeight="21.95" customHeight="1" outlineLevelCol="6"/>
  <cols>
    <col min="1" max="1" width="9.875" style="4" customWidth="1"/>
    <col min="2" max="2" width="18.625" style="4" customWidth="1"/>
    <col min="3" max="3" width="10.875" style="5" customWidth="1"/>
    <col min="4" max="4" width="9.375" style="4" customWidth="1"/>
    <col min="5" max="5" width="11.125" style="4" customWidth="1"/>
    <col min="6" max="6" width="10.25" style="4" customWidth="1"/>
    <col min="7" max="7" width="9.5" style="6" customWidth="1"/>
    <col min="8" max="16384" width="9" style="7"/>
  </cols>
  <sheetData>
    <row r="1" ht="24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38.1" customHeight="1" spans="1:7">
      <c r="A2" s="9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3" t="s">
        <v>7</v>
      </c>
    </row>
    <row r="3" s="2" customFormat="1" ht="18.95" customHeight="1" spans="1:7">
      <c r="A3" s="14" t="s">
        <v>8</v>
      </c>
      <c r="B3" s="14" t="s">
        <v>9</v>
      </c>
      <c r="C3" s="15">
        <v>23001626</v>
      </c>
      <c r="D3" s="16" t="s">
        <v>10</v>
      </c>
      <c r="E3" s="14">
        <v>95.8</v>
      </c>
      <c r="F3" s="17">
        <v>85</v>
      </c>
      <c r="G3" s="18">
        <f t="shared" ref="G3:G66" si="0">ROUND((E3/1.2*0.3+F3*0.7),2)</f>
        <v>83.45</v>
      </c>
    </row>
    <row r="4" s="2" customFormat="1" ht="18.95" customHeight="1" spans="1:7">
      <c r="A4" s="14" t="s">
        <v>8</v>
      </c>
      <c r="B4" s="14" t="s">
        <v>9</v>
      </c>
      <c r="C4" s="15">
        <v>23001628</v>
      </c>
      <c r="D4" s="16" t="s">
        <v>11</v>
      </c>
      <c r="E4" s="14">
        <v>96</v>
      </c>
      <c r="F4" s="17">
        <v>84.2</v>
      </c>
      <c r="G4" s="18">
        <f t="shared" si="0"/>
        <v>82.94</v>
      </c>
    </row>
    <row r="5" s="2" customFormat="1" ht="18.95" customHeight="1" spans="1:7">
      <c r="A5" s="14" t="s">
        <v>8</v>
      </c>
      <c r="B5" s="14" t="s">
        <v>9</v>
      </c>
      <c r="C5" s="15" t="s">
        <v>12</v>
      </c>
      <c r="D5" s="14" t="s">
        <v>13</v>
      </c>
      <c r="E5" s="14">
        <v>90.6</v>
      </c>
      <c r="F5" s="17">
        <v>84.8</v>
      </c>
      <c r="G5" s="18">
        <f t="shared" si="0"/>
        <v>82.01</v>
      </c>
    </row>
    <row r="6" s="2" customFormat="1" ht="18.95" customHeight="1" spans="1:7">
      <c r="A6" s="14" t="s">
        <v>8</v>
      </c>
      <c r="B6" s="14" t="s">
        <v>9</v>
      </c>
      <c r="C6" s="15" t="s">
        <v>14</v>
      </c>
      <c r="D6" s="14" t="s">
        <v>15</v>
      </c>
      <c r="E6" s="14">
        <v>91.4</v>
      </c>
      <c r="F6" s="17">
        <v>82.8</v>
      </c>
      <c r="G6" s="18">
        <f t="shared" si="0"/>
        <v>80.81</v>
      </c>
    </row>
    <row r="7" s="2" customFormat="1" ht="18.95" customHeight="1" spans="1:7">
      <c r="A7" s="14" t="s">
        <v>8</v>
      </c>
      <c r="B7" s="14" t="s">
        <v>9</v>
      </c>
      <c r="C7" s="15" t="s">
        <v>16</v>
      </c>
      <c r="D7" s="14" t="s">
        <v>17</v>
      </c>
      <c r="E7" s="14">
        <v>86.4</v>
      </c>
      <c r="F7" s="17">
        <v>84.4</v>
      </c>
      <c r="G7" s="18">
        <f t="shared" si="0"/>
        <v>80.68</v>
      </c>
    </row>
    <row r="8" s="2" customFormat="1" ht="18.95" customHeight="1" spans="1:7">
      <c r="A8" s="14" t="s">
        <v>8</v>
      </c>
      <c r="B8" s="14" t="s">
        <v>9</v>
      </c>
      <c r="C8" s="15">
        <v>23001611</v>
      </c>
      <c r="D8" s="14" t="s">
        <v>18</v>
      </c>
      <c r="E8" s="14">
        <v>92</v>
      </c>
      <c r="F8" s="17">
        <v>82.4</v>
      </c>
      <c r="G8" s="18">
        <f t="shared" si="0"/>
        <v>80.68</v>
      </c>
    </row>
    <row r="9" s="2" customFormat="1" ht="18.95" customHeight="1" spans="1:7">
      <c r="A9" s="14" t="s">
        <v>8</v>
      </c>
      <c r="B9" s="14" t="s">
        <v>9</v>
      </c>
      <c r="C9" s="15" t="s">
        <v>19</v>
      </c>
      <c r="D9" s="14" t="s">
        <v>20</v>
      </c>
      <c r="E9" s="14">
        <v>90.2</v>
      </c>
      <c r="F9" s="17">
        <v>81.6</v>
      </c>
      <c r="G9" s="18">
        <f t="shared" si="0"/>
        <v>79.67</v>
      </c>
    </row>
    <row r="10" s="2" customFormat="1" ht="18.95" customHeight="1" spans="1:7">
      <c r="A10" s="14" t="s">
        <v>8</v>
      </c>
      <c r="B10" s="14" t="s">
        <v>9</v>
      </c>
      <c r="C10" s="15" t="s">
        <v>21</v>
      </c>
      <c r="D10" s="14" t="s">
        <v>22</v>
      </c>
      <c r="E10" s="14">
        <v>89.6</v>
      </c>
      <c r="F10" s="17">
        <v>81</v>
      </c>
      <c r="G10" s="18">
        <f t="shared" si="0"/>
        <v>79.1</v>
      </c>
    </row>
    <row r="11" s="2" customFormat="1" ht="18.95" customHeight="1" spans="1:7">
      <c r="A11" s="14" t="s">
        <v>8</v>
      </c>
      <c r="B11" s="14" t="s">
        <v>9</v>
      </c>
      <c r="C11" s="19">
        <v>23001619</v>
      </c>
      <c r="D11" s="14" t="s">
        <v>23</v>
      </c>
      <c r="E11" s="14">
        <v>84.4</v>
      </c>
      <c r="F11" s="17">
        <v>82.6</v>
      </c>
      <c r="G11" s="18">
        <f t="shared" si="0"/>
        <v>78.92</v>
      </c>
    </row>
    <row r="12" s="2" customFormat="1" ht="18.95" customHeight="1" spans="1:7">
      <c r="A12" s="14" t="s">
        <v>8</v>
      </c>
      <c r="B12" s="14" t="s">
        <v>9</v>
      </c>
      <c r="C12" s="15" t="s">
        <v>24</v>
      </c>
      <c r="D12" s="14" t="s">
        <v>25</v>
      </c>
      <c r="E12" s="14">
        <v>85.8</v>
      </c>
      <c r="F12" s="17">
        <v>82</v>
      </c>
      <c r="G12" s="18">
        <f t="shared" si="0"/>
        <v>78.85</v>
      </c>
    </row>
    <row r="13" s="2" customFormat="1" ht="18.95" customHeight="1" spans="1:7">
      <c r="A13" s="14" t="s">
        <v>8</v>
      </c>
      <c r="B13" s="14" t="s">
        <v>9</v>
      </c>
      <c r="C13" s="15" t="s">
        <v>26</v>
      </c>
      <c r="D13" s="14" t="s">
        <v>27</v>
      </c>
      <c r="E13" s="14">
        <v>84.4</v>
      </c>
      <c r="F13" s="17">
        <v>82.4</v>
      </c>
      <c r="G13" s="18">
        <f t="shared" si="0"/>
        <v>78.78</v>
      </c>
    </row>
    <row r="14" s="2" customFormat="1" ht="18.95" customHeight="1" spans="1:7">
      <c r="A14" s="14" t="s">
        <v>8</v>
      </c>
      <c r="B14" s="14" t="s">
        <v>9</v>
      </c>
      <c r="C14" s="15" t="s">
        <v>28</v>
      </c>
      <c r="D14" s="14" t="s">
        <v>29</v>
      </c>
      <c r="E14" s="14">
        <v>91.6</v>
      </c>
      <c r="F14" s="17">
        <v>79.6</v>
      </c>
      <c r="G14" s="18">
        <f t="shared" si="0"/>
        <v>78.62</v>
      </c>
    </row>
    <row r="15" s="2" customFormat="1" ht="18.95" customHeight="1" spans="1:7">
      <c r="A15" s="14" t="s">
        <v>8</v>
      </c>
      <c r="B15" s="14" t="s">
        <v>9</v>
      </c>
      <c r="C15" s="15" t="s">
        <v>30</v>
      </c>
      <c r="D15" s="14" t="s">
        <v>31</v>
      </c>
      <c r="E15" s="14">
        <v>85.2</v>
      </c>
      <c r="F15" s="17">
        <v>81.8</v>
      </c>
      <c r="G15" s="18">
        <f t="shared" si="0"/>
        <v>78.56</v>
      </c>
    </row>
    <row r="16" s="2" customFormat="1" ht="18.95" customHeight="1" spans="1:7">
      <c r="A16" s="14" t="s">
        <v>8</v>
      </c>
      <c r="B16" s="14" t="s">
        <v>9</v>
      </c>
      <c r="C16" s="15" t="s">
        <v>32</v>
      </c>
      <c r="D16" s="14" t="s">
        <v>33</v>
      </c>
      <c r="E16" s="14">
        <v>88.4</v>
      </c>
      <c r="F16" s="17">
        <v>80.6</v>
      </c>
      <c r="G16" s="18">
        <f t="shared" si="0"/>
        <v>78.52</v>
      </c>
    </row>
    <row r="17" s="2" customFormat="1" ht="18.95" customHeight="1" spans="1:7">
      <c r="A17" s="14" t="s">
        <v>8</v>
      </c>
      <c r="B17" s="14" t="s">
        <v>9</v>
      </c>
      <c r="C17" s="15" t="s">
        <v>34</v>
      </c>
      <c r="D17" s="14" t="s">
        <v>35</v>
      </c>
      <c r="E17" s="14">
        <v>85.4</v>
      </c>
      <c r="F17" s="17">
        <v>80.4</v>
      </c>
      <c r="G17" s="18">
        <f t="shared" si="0"/>
        <v>77.63</v>
      </c>
    </row>
    <row r="18" s="2" customFormat="1" ht="18.95" customHeight="1" spans="1:7">
      <c r="A18" s="14" t="s">
        <v>8</v>
      </c>
      <c r="B18" s="14" t="s">
        <v>9</v>
      </c>
      <c r="C18" s="15" t="s">
        <v>36</v>
      </c>
      <c r="D18" s="14" t="s">
        <v>37</v>
      </c>
      <c r="E18" s="14">
        <v>85.6</v>
      </c>
      <c r="F18" s="17">
        <v>77.8</v>
      </c>
      <c r="G18" s="18">
        <f t="shared" si="0"/>
        <v>75.86</v>
      </c>
    </row>
    <row r="19" s="2" customFormat="1" ht="18.95" customHeight="1" spans="1:7">
      <c r="A19" s="14" t="str">
        <f>"230102"</f>
        <v>230102</v>
      </c>
      <c r="B19" s="14" t="s">
        <v>38</v>
      </c>
      <c r="C19" s="15">
        <v>23004209</v>
      </c>
      <c r="D19" s="14" t="str">
        <f>"宋子贤"</f>
        <v>宋子贤</v>
      </c>
      <c r="E19" s="14">
        <v>100.4</v>
      </c>
      <c r="F19" s="17">
        <v>84.8</v>
      </c>
      <c r="G19" s="18">
        <f t="shared" si="0"/>
        <v>84.46</v>
      </c>
    </row>
    <row r="20" s="2" customFormat="1" ht="18.95" customHeight="1" spans="1:7">
      <c r="A20" s="14" t="str">
        <f>"230102"</f>
        <v>230102</v>
      </c>
      <c r="B20" s="14" t="s">
        <v>38</v>
      </c>
      <c r="C20" s="15" t="s">
        <v>39</v>
      </c>
      <c r="D20" s="14" t="str">
        <f>"张蛟龙"</f>
        <v>张蛟龙</v>
      </c>
      <c r="E20" s="14">
        <v>97.6</v>
      </c>
      <c r="F20" s="17">
        <v>83.2</v>
      </c>
      <c r="G20" s="18">
        <f t="shared" si="0"/>
        <v>82.64</v>
      </c>
    </row>
    <row r="21" s="2" customFormat="1" ht="18.95" customHeight="1" spans="1:7">
      <c r="A21" s="14" t="str">
        <f>"230102"</f>
        <v>230102</v>
      </c>
      <c r="B21" s="14" t="s">
        <v>38</v>
      </c>
      <c r="C21" s="15" t="s">
        <v>40</v>
      </c>
      <c r="D21" s="14" t="str">
        <f>"沈云"</f>
        <v>沈云</v>
      </c>
      <c r="E21" s="14">
        <v>92.4</v>
      </c>
      <c r="F21" s="17">
        <v>84.4</v>
      </c>
      <c r="G21" s="18">
        <f t="shared" si="0"/>
        <v>82.18</v>
      </c>
    </row>
    <row r="22" s="2" customFormat="1" ht="18.95" customHeight="1" spans="1:7">
      <c r="A22" s="14" t="str">
        <f>"230102"</f>
        <v>230102</v>
      </c>
      <c r="B22" s="14" t="s">
        <v>38</v>
      </c>
      <c r="C22" s="15" t="s">
        <v>41</v>
      </c>
      <c r="D22" s="14" t="str">
        <f>"尚凯悦"</f>
        <v>尚凯悦</v>
      </c>
      <c r="E22" s="14">
        <v>95.4</v>
      </c>
      <c r="F22" s="17">
        <v>80</v>
      </c>
      <c r="G22" s="18">
        <f t="shared" si="0"/>
        <v>79.85</v>
      </c>
    </row>
    <row r="23" s="2" customFormat="1" ht="18.95" customHeight="1" spans="1:7">
      <c r="A23" s="14" t="str">
        <f>"230102"</f>
        <v>230102</v>
      </c>
      <c r="B23" s="14" t="s">
        <v>38</v>
      </c>
      <c r="C23" s="15" t="s">
        <v>42</v>
      </c>
      <c r="D23" s="14" t="str">
        <f>"张勇"</f>
        <v>张勇</v>
      </c>
      <c r="E23" s="14">
        <v>98.8</v>
      </c>
      <c r="F23" s="20">
        <v>78.4</v>
      </c>
      <c r="G23" s="18">
        <f t="shared" si="0"/>
        <v>79.58</v>
      </c>
    </row>
    <row r="24" s="2" customFormat="1" ht="18.95" customHeight="1" spans="1:7">
      <c r="A24" s="14" t="s">
        <v>43</v>
      </c>
      <c r="B24" s="14" t="s">
        <v>38</v>
      </c>
      <c r="C24" s="15" t="s">
        <v>44</v>
      </c>
      <c r="D24" s="14" t="s">
        <v>45</v>
      </c>
      <c r="E24" s="14">
        <v>89.4</v>
      </c>
      <c r="F24" s="20">
        <v>81.2</v>
      </c>
      <c r="G24" s="18">
        <f t="shared" si="0"/>
        <v>79.19</v>
      </c>
    </row>
    <row r="25" s="2" customFormat="1" ht="18.95" customHeight="1" spans="1:7">
      <c r="A25" s="14" t="str">
        <f t="shared" ref="A25:A34" si="1">"230102"</f>
        <v>230102</v>
      </c>
      <c r="B25" s="14" t="s">
        <v>38</v>
      </c>
      <c r="C25" s="15" t="s">
        <v>46</v>
      </c>
      <c r="D25" s="14" t="str">
        <f>"胡培培"</f>
        <v>胡培培</v>
      </c>
      <c r="E25" s="14">
        <v>91.6</v>
      </c>
      <c r="F25" s="17">
        <v>80.2</v>
      </c>
      <c r="G25" s="18">
        <f t="shared" si="0"/>
        <v>79.04</v>
      </c>
    </row>
    <row r="26" s="2" customFormat="1" ht="18.95" customHeight="1" spans="1:7">
      <c r="A26" s="14" t="str">
        <f t="shared" si="1"/>
        <v>230102</v>
      </c>
      <c r="B26" s="14" t="s">
        <v>38</v>
      </c>
      <c r="C26" s="15" t="s">
        <v>47</v>
      </c>
      <c r="D26" s="14" t="str">
        <f>"张思敏"</f>
        <v>张思敏</v>
      </c>
      <c r="E26" s="14">
        <v>93.6</v>
      </c>
      <c r="F26" s="20">
        <v>79.2</v>
      </c>
      <c r="G26" s="18">
        <f t="shared" si="0"/>
        <v>78.84</v>
      </c>
    </row>
    <row r="27" s="2" customFormat="1" ht="18.95" customHeight="1" spans="1:7">
      <c r="A27" s="14" t="str">
        <f t="shared" si="1"/>
        <v>230102</v>
      </c>
      <c r="B27" s="14" t="s">
        <v>38</v>
      </c>
      <c r="C27" s="15" t="s">
        <v>48</v>
      </c>
      <c r="D27" s="14" t="str">
        <f>"姚国笑"</f>
        <v>姚国笑</v>
      </c>
      <c r="E27" s="14">
        <v>96</v>
      </c>
      <c r="F27" s="17">
        <v>78.2</v>
      </c>
      <c r="G27" s="18">
        <f t="shared" si="0"/>
        <v>78.74</v>
      </c>
    </row>
    <row r="28" s="2" customFormat="1" ht="18.95" customHeight="1" spans="1:7">
      <c r="A28" s="14" t="str">
        <f t="shared" si="1"/>
        <v>230102</v>
      </c>
      <c r="B28" s="14" t="s">
        <v>38</v>
      </c>
      <c r="C28" s="15" t="s">
        <v>49</v>
      </c>
      <c r="D28" s="14" t="str">
        <f>"马庚生"</f>
        <v>马庚生</v>
      </c>
      <c r="E28" s="14">
        <v>91.8</v>
      </c>
      <c r="F28" s="17">
        <v>79.6</v>
      </c>
      <c r="G28" s="18">
        <f t="shared" si="0"/>
        <v>78.67</v>
      </c>
    </row>
    <row r="29" s="2" customFormat="1" ht="18.95" customHeight="1" spans="1:7">
      <c r="A29" s="14" t="str">
        <f t="shared" si="1"/>
        <v>230102</v>
      </c>
      <c r="B29" s="14" t="s">
        <v>38</v>
      </c>
      <c r="C29" s="15" t="s">
        <v>50</v>
      </c>
      <c r="D29" s="14" t="str">
        <f>"陈玉寒"</f>
        <v>陈玉寒</v>
      </c>
      <c r="E29" s="14">
        <v>92.8</v>
      </c>
      <c r="F29" s="17">
        <v>78.2</v>
      </c>
      <c r="G29" s="18">
        <f t="shared" si="0"/>
        <v>77.94</v>
      </c>
    </row>
    <row r="30" s="2" customFormat="1" ht="18.95" customHeight="1" spans="1:7">
      <c r="A30" s="14" t="str">
        <f t="shared" si="1"/>
        <v>230102</v>
      </c>
      <c r="B30" s="14" t="s">
        <v>38</v>
      </c>
      <c r="C30" s="15" t="s">
        <v>51</v>
      </c>
      <c r="D30" s="14" t="str">
        <f>"任鑫鑫"</f>
        <v>任鑫鑫</v>
      </c>
      <c r="E30" s="14">
        <v>90.8</v>
      </c>
      <c r="F30" s="17">
        <v>78.8</v>
      </c>
      <c r="G30" s="18">
        <f t="shared" si="0"/>
        <v>77.86</v>
      </c>
    </row>
    <row r="31" s="2" customFormat="1" ht="18.95" customHeight="1" spans="1:7">
      <c r="A31" s="14" t="str">
        <f t="shared" si="1"/>
        <v>230102</v>
      </c>
      <c r="B31" s="14" t="s">
        <v>38</v>
      </c>
      <c r="C31" s="15" t="s">
        <v>52</v>
      </c>
      <c r="D31" s="14" t="str">
        <f>"张涛"</f>
        <v>张涛</v>
      </c>
      <c r="E31" s="14">
        <v>93.4</v>
      </c>
      <c r="F31" s="20">
        <v>76.8</v>
      </c>
      <c r="G31" s="18">
        <f t="shared" si="0"/>
        <v>77.11</v>
      </c>
    </row>
    <row r="32" s="2" customFormat="1" ht="18.95" customHeight="1" spans="1:7">
      <c r="A32" s="14" t="str">
        <f t="shared" si="1"/>
        <v>230102</v>
      </c>
      <c r="B32" s="14" t="s">
        <v>38</v>
      </c>
      <c r="C32" s="15" t="s">
        <v>53</v>
      </c>
      <c r="D32" s="14" t="str">
        <f>"张海泉"</f>
        <v>张海泉</v>
      </c>
      <c r="E32" s="14">
        <v>93.4</v>
      </c>
      <c r="F32" s="17">
        <v>75.8</v>
      </c>
      <c r="G32" s="18">
        <f t="shared" si="0"/>
        <v>76.41</v>
      </c>
    </row>
    <row r="33" s="2" customFormat="1" ht="18.95" customHeight="1" spans="1:7">
      <c r="A33" s="14" t="str">
        <f t="shared" si="1"/>
        <v>230102</v>
      </c>
      <c r="B33" s="14" t="s">
        <v>38</v>
      </c>
      <c r="C33" s="15" t="s">
        <v>54</v>
      </c>
      <c r="D33" s="14" t="str">
        <f>"纪宇"</f>
        <v>纪宇</v>
      </c>
      <c r="E33" s="14">
        <v>94.4</v>
      </c>
      <c r="F33" s="17">
        <v>74.8</v>
      </c>
      <c r="G33" s="18">
        <f t="shared" si="0"/>
        <v>75.96</v>
      </c>
    </row>
    <row r="34" s="2" customFormat="1" ht="18.95" customHeight="1" spans="1:7">
      <c r="A34" s="14" t="str">
        <f t="shared" si="1"/>
        <v>230102</v>
      </c>
      <c r="B34" s="14" t="s">
        <v>38</v>
      </c>
      <c r="C34" s="15" t="s">
        <v>55</v>
      </c>
      <c r="D34" s="14" t="str">
        <f>"马甜甜"</f>
        <v>马甜甜</v>
      </c>
      <c r="E34" s="14">
        <v>89.8</v>
      </c>
      <c r="F34" s="21">
        <v>0</v>
      </c>
      <c r="G34" s="18">
        <f t="shared" si="0"/>
        <v>22.45</v>
      </c>
    </row>
    <row r="35" s="2" customFormat="1" ht="18.95" customHeight="1" spans="1:7">
      <c r="A35" s="14" t="s">
        <v>56</v>
      </c>
      <c r="B35" s="14" t="s">
        <v>57</v>
      </c>
      <c r="C35" s="15" t="s">
        <v>58</v>
      </c>
      <c r="D35" s="14" t="s">
        <v>59</v>
      </c>
      <c r="E35" s="14">
        <v>104</v>
      </c>
      <c r="F35" s="20">
        <v>83.2</v>
      </c>
      <c r="G35" s="18">
        <f t="shared" si="0"/>
        <v>84.24</v>
      </c>
    </row>
    <row r="36" s="2" customFormat="1" ht="18.95" customHeight="1" spans="1:7">
      <c r="A36" s="14" t="s">
        <v>56</v>
      </c>
      <c r="B36" s="14" t="s">
        <v>57</v>
      </c>
      <c r="C36" s="15" t="s">
        <v>60</v>
      </c>
      <c r="D36" s="14" t="s">
        <v>61</v>
      </c>
      <c r="E36" s="14">
        <v>105.2</v>
      </c>
      <c r="F36" s="20">
        <v>82.6</v>
      </c>
      <c r="G36" s="18">
        <f t="shared" si="0"/>
        <v>84.12</v>
      </c>
    </row>
    <row r="37" s="2" customFormat="1" ht="18.95" customHeight="1" spans="1:7">
      <c r="A37" s="14" t="s">
        <v>56</v>
      </c>
      <c r="B37" s="14" t="s">
        <v>57</v>
      </c>
      <c r="C37" s="15" t="s">
        <v>62</v>
      </c>
      <c r="D37" s="14" t="s">
        <v>63</v>
      </c>
      <c r="E37" s="14">
        <v>105.4</v>
      </c>
      <c r="F37" s="20">
        <v>81.2</v>
      </c>
      <c r="G37" s="18">
        <f t="shared" si="0"/>
        <v>83.19</v>
      </c>
    </row>
    <row r="38" s="2" customFormat="1" ht="18.95" customHeight="1" spans="1:7">
      <c r="A38" s="14" t="s">
        <v>56</v>
      </c>
      <c r="B38" s="14" t="s">
        <v>57</v>
      </c>
      <c r="C38" s="15" t="s">
        <v>64</v>
      </c>
      <c r="D38" s="14" t="s">
        <v>65</v>
      </c>
      <c r="E38" s="14">
        <v>101.4</v>
      </c>
      <c r="F38" s="20">
        <v>82</v>
      </c>
      <c r="G38" s="18">
        <f t="shared" si="0"/>
        <v>82.75</v>
      </c>
    </row>
    <row r="39" s="2" customFormat="1" ht="18.95" customHeight="1" spans="1:7">
      <c r="A39" s="14" t="s">
        <v>56</v>
      </c>
      <c r="B39" s="14" t="s">
        <v>57</v>
      </c>
      <c r="C39" s="15" t="s">
        <v>66</v>
      </c>
      <c r="D39" s="14" t="s">
        <v>67</v>
      </c>
      <c r="E39" s="14">
        <v>104.6</v>
      </c>
      <c r="F39" s="20">
        <v>80.6</v>
      </c>
      <c r="G39" s="18">
        <f t="shared" si="0"/>
        <v>82.57</v>
      </c>
    </row>
    <row r="40" s="2" customFormat="1" ht="18.95" customHeight="1" spans="1:7">
      <c r="A40" s="14" t="s">
        <v>56</v>
      </c>
      <c r="B40" s="14" t="s">
        <v>57</v>
      </c>
      <c r="C40" s="15" t="s">
        <v>68</v>
      </c>
      <c r="D40" s="14" t="s">
        <v>69</v>
      </c>
      <c r="E40" s="14">
        <v>103.2</v>
      </c>
      <c r="F40" s="20">
        <v>80.4</v>
      </c>
      <c r="G40" s="18">
        <f t="shared" si="0"/>
        <v>82.08</v>
      </c>
    </row>
    <row r="41" s="2" customFormat="1" ht="18.95" customHeight="1" spans="1:7">
      <c r="A41" s="14" t="s">
        <v>56</v>
      </c>
      <c r="B41" s="14" t="s">
        <v>57</v>
      </c>
      <c r="C41" s="15" t="s">
        <v>70</v>
      </c>
      <c r="D41" s="14" t="s">
        <v>71</v>
      </c>
      <c r="E41" s="14">
        <v>101.4</v>
      </c>
      <c r="F41" s="20">
        <v>81</v>
      </c>
      <c r="G41" s="18">
        <f t="shared" si="0"/>
        <v>82.05</v>
      </c>
    </row>
    <row r="42" s="2" customFormat="1" ht="18.95" customHeight="1" spans="1:7">
      <c r="A42" s="14" t="s">
        <v>56</v>
      </c>
      <c r="B42" s="14" t="s">
        <v>57</v>
      </c>
      <c r="C42" s="15" t="s">
        <v>72</v>
      </c>
      <c r="D42" s="14" t="s">
        <v>73</v>
      </c>
      <c r="E42" s="14">
        <v>102.6</v>
      </c>
      <c r="F42" s="20">
        <v>78.4</v>
      </c>
      <c r="G42" s="18">
        <f t="shared" si="0"/>
        <v>80.53</v>
      </c>
    </row>
    <row r="43" s="2" customFormat="1" ht="18.95" customHeight="1" spans="1:7">
      <c r="A43" s="14" t="s">
        <v>56</v>
      </c>
      <c r="B43" s="14" t="s">
        <v>57</v>
      </c>
      <c r="C43" s="15" t="s">
        <v>74</v>
      </c>
      <c r="D43" s="14" t="s">
        <v>75</v>
      </c>
      <c r="E43" s="14">
        <v>99.8</v>
      </c>
      <c r="F43" s="20">
        <v>77.8</v>
      </c>
      <c r="G43" s="18">
        <f t="shared" si="0"/>
        <v>79.41</v>
      </c>
    </row>
    <row r="44" s="2" customFormat="1" ht="18.95" customHeight="1" spans="1:7">
      <c r="A44" s="14" t="s">
        <v>56</v>
      </c>
      <c r="B44" s="14" t="s">
        <v>57</v>
      </c>
      <c r="C44" s="15" t="s">
        <v>76</v>
      </c>
      <c r="D44" s="14" t="s">
        <v>77</v>
      </c>
      <c r="E44" s="14">
        <v>100.8</v>
      </c>
      <c r="F44" s="20">
        <v>76.2</v>
      </c>
      <c r="G44" s="18">
        <f t="shared" si="0"/>
        <v>78.54</v>
      </c>
    </row>
    <row r="45" s="2" customFormat="1" ht="18.95" customHeight="1" spans="1:7">
      <c r="A45" s="14" t="s">
        <v>56</v>
      </c>
      <c r="B45" s="14" t="s">
        <v>57</v>
      </c>
      <c r="C45" s="15" t="s">
        <v>78</v>
      </c>
      <c r="D45" s="14" t="s">
        <v>79</v>
      </c>
      <c r="E45" s="14">
        <v>103.6</v>
      </c>
      <c r="F45" s="20">
        <v>68.2</v>
      </c>
      <c r="G45" s="18">
        <f t="shared" si="0"/>
        <v>73.64</v>
      </c>
    </row>
    <row r="46" s="2" customFormat="1" ht="18.95" customHeight="1" spans="1:7">
      <c r="A46" s="14" t="s">
        <v>56</v>
      </c>
      <c r="B46" s="14" t="s">
        <v>57</v>
      </c>
      <c r="C46" s="15" t="s">
        <v>80</v>
      </c>
      <c r="D46" s="14" t="s">
        <v>81</v>
      </c>
      <c r="E46" s="14">
        <v>101.6</v>
      </c>
      <c r="F46" s="21">
        <v>0</v>
      </c>
      <c r="G46" s="18">
        <f t="shared" si="0"/>
        <v>25.4</v>
      </c>
    </row>
    <row r="47" s="2" customFormat="1" ht="18.95" customHeight="1" spans="1:7">
      <c r="A47" s="14" t="s">
        <v>82</v>
      </c>
      <c r="B47" s="14" t="s">
        <v>83</v>
      </c>
      <c r="C47" s="15" t="s">
        <v>84</v>
      </c>
      <c r="D47" s="14" t="s">
        <v>85</v>
      </c>
      <c r="E47" s="14">
        <v>98.2</v>
      </c>
      <c r="F47" s="17">
        <v>84.4</v>
      </c>
      <c r="G47" s="18">
        <f t="shared" si="0"/>
        <v>83.63</v>
      </c>
    </row>
    <row r="48" s="2" customFormat="1" ht="18.95" customHeight="1" spans="1:7">
      <c r="A48" s="14" t="s">
        <v>82</v>
      </c>
      <c r="B48" s="14" t="s">
        <v>83</v>
      </c>
      <c r="C48" s="15" t="s">
        <v>86</v>
      </c>
      <c r="D48" s="14" t="s">
        <v>87</v>
      </c>
      <c r="E48" s="14">
        <v>94.8</v>
      </c>
      <c r="F48" s="17">
        <v>78.2</v>
      </c>
      <c r="G48" s="18">
        <f t="shared" si="0"/>
        <v>78.44</v>
      </c>
    </row>
    <row r="49" s="2" customFormat="1" ht="18.95" customHeight="1" spans="1:7">
      <c r="A49" s="14" t="s">
        <v>82</v>
      </c>
      <c r="B49" s="14" t="s">
        <v>83</v>
      </c>
      <c r="C49" s="15" t="s">
        <v>88</v>
      </c>
      <c r="D49" s="14" t="s">
        <v>89</v>
      </c>
      <c r="E49" s="14">
        <v>87.6</v>
      </c>
      <c r="F49" s="17">
        <v>79.4</v>
      </c>
      <c r="G49" s="18">
        <f t="shared" si="0"/>
        <v>77.48</v>
      </c>
    </row>
    <row r="50" s="2" customFormat="1" ht="18.95" customHeight="1" spans="1:7">
      <c r="A50" s="14" t="s">
        <v>82</v>
      </c>
      <c r="B50" s="14" t="s">
        <v>83</v>
      </c>
      <c r="C50" s="15" t="s">
        <v>90</v>
      </c>
      <c r="D50" s="14" t="s">
        <v>91</v>
      </c>
      <c r="E50" s="14">
        <v>87.8</v>
      </c>
      <c r="F50" s="17">
        <v>78.8</v>
      </c>
      <c r="G50" s="18">
        <f t="shared" si="0"/>
        <v>77.11</v>
      </c>
    </row>
    <row r="51" s="2" customFormat="1" ht="18.95" customHeight="1" spans="1:7">
      <c r="A51" s="14" t="s">
        <v>82</v>
      </c>
      <c r="B51" s="14" t="s">
        <v>83</v>
      </c>
      <c r="C51" s="15" t="s">
        <v>92</v>
      </c>
      <c r="D51" s="14" t="s">
        <v>93</v>
      </c>
      <c r="E51" s="14">
        <v>75.8</v>
      </c>
      <c r="F51" s="17">
        <v>79.4</v>
      </c>
      <c r="G51" s="18">
        <f t="shared" si="0"/>
        <v>74.53</v>
      </c>
    </row>
    <row r="52" s="2" customFormat="1" ht="18.95" customHeight="1" spans="1:7">
      <c r="A52" s="14" t="s">
        <v>82</v>
      </c>
      <c r="B52" s="14" t="s">
        <v>83</v>
      </c>
      <c r="C52" s="15" t="s">
        <v>94</v>
      </c>
      <c r="D52" s="14" t="s">
        <v>95</v>
      </c>
      <c r="E52" s="14">
        <v>64.6</v>
      </c>
      <c r="F52" s="17">
        <v>82.8</v>
      </c>
      <c r="G52" s="18">
        <f t="shared" si="0"/>
        <v>74.11</v>
      </c>
    </row>
    <row r="53" s="2" customFormat="1" ht="18.95" customHeight="1" spans="1:7">
      <c r="A53" s="14" t="s">
        <v>82</v>
      </c>
      <c r="B53" s="14" t="s">
        <v>83</v>
      </c>
      <c r="C53" s="15" t="s">
        <v>96</v>
      </c>
      <c r="D53" s="14" t="s">
        <v>97</v>
      </c>
      <c r="E53" s="14">
        <v>61</v>
      </c>
      <c r="F53" s="17">
        <v>78.2</v>
      </c>
      <c r="G53" s="18">
        <f t="shared" si="0"/>
        <v>69.99</v>
      </c>
    </row>
    <row r="54" s="2" customFormat="1" ht="18.95" customHeight="1" spans="1:7">
      <c r="A54" s="14" t="s">
        <v>98</v>
      </c>
      <c r="B54" s="14" t="s">
        <v>99</v>
      </c>
      <c r="C54" s="15" t="s">
        <v>100</v>
      </c>
      <c r="D54" s="14" t="s">
        <v>101</v>
      </c>
      <c r="E54" s="14">
        <v>107.4</v>
      </c>
      <c r="F54" s="20">
        <v>81</v>
      </c>
      <c r="G54" s="18">
        <f t="shared" si="0"/>
        <v>83.55</v>
      </c>
    </row>
    <row r="55" s="2" customFormat="1" ht="18.95" customHeight="1" spans="1:7">
      <c r="A55" s="14" t="s">
        <v>98</v>
      </c>
      <c r="B55" s="14" t="s">
        <v>99</v>
      </c>
      <c r="C55" s="15" t="s">
        <v>102</v>
      </c>
      <c r="D55" s="14" t="s">
        <v>103</v>
      </c>
      <c r="E55" s="14">
        <v>103.8</v>
      </c>
      <c r="F55" s="20">
        <v>79.6</v>
      </c>
      <c r="G55" s="18">
        <f t="shared" si="0"/>
        <v>81.67</v>
      </c>
    </row>
    <row r="56" s="2" customFormat="1" ht="18.95" customHeight="1" spans="1:7">
      <c r="A56" s="14" t="s">
        <v>98</v>
      </c>
      <c r="B56" s="14" t="s">
        <v>99</v>
      </c>
      <c r="C56" s="15" t="s">
        <v>104</v>
      </c>
      <c r="D56" s="14" t="s">
        <v>105</v>
      </c>
      <c r="E56" s="14">
        <v>93.6</v>
      </c>
      <c r="F56" s="20">
        <v>82.8</v>
      </c>
      <c r="G56" s="18">
        <f t="shared" si="0"/>
        <v>81.36</v>
      </c>
    </row>
    <row r="57" s="2" customFormat="1" ht="18.95" customHeight="1" spans="1:7">
      <c r="A57" s="14" t="s">
        <v>98</v>
      </c>
      <c r="B57" s="14" t="s">
        <v>99</v>
      </c>
      <c r="C57" s="15" t="s">
        <v>106</v>
      </c>
      <c r="D57" s="14" t="s">
        <v>107</v>
      </c>
      <c r="E57" s="14">
        <v>94.4</v>
      </c>
      <c r="F57" s="20">
        <v>79.8</v>
      </c>
      <c r="G57" s="18">
        <f t="shared" si="0"/>
        <v>79.46</v>
      </c>
    </row>
    <row r="58" s="2" customFormat="1" ht="18.95" customHeight="1" spans="1:7">
      <c r="A58" s="14" t="s">
        <v>98</v>
      </c>
      <c r="B58" s="14" t="s">
        <v>99</v>
      </c>
      <c r="C58" s="15" t="s">
        <v>108</v>
      </c>
      <c r="D58" s="14" t="s">
        <v>109</v>
      </c>
      <c r="E58" s="14">
        <v>96.2</v>
      </c>
      <c r="F58" s="20">
        <v>78</v>
      </c>
      <c r="G58" s="18">
        <f t="shared" si="0"/>
        <v>78.65</v>
      </c>
    </row>
    <row r="59" s="2" customFormat="1" ht="18.95" customHeight="1" spans="1:7">
      <c r="A59" s="14" t="s">
        <v>98</v>
      </c>
      <c r="B59" s="14" t="s">
        <v>99</v>
      </c>
      <c r="C59" s="15" t="s">
        <v>110</v>
      </c>
      <c r="D59" s="14" t="s">
        <v>111</v>
      </c>
      <c r="E59" s="14">
        <v>94.8</v>
      </c>
      <c r="F59" s="20">
        <v>77.2</v>
      </c>
      <c r="G59" s="18">
        <f t="shared" si="0"/>
        <v>77.74</v>
      </c>
    </row>
    <row r="60" s="2" customFormat="1" ht="18.95" customHeight="1" spans="1:7">
      <c r="A60" s="14" t="s">
        <v>98</v>
      </c>
      <c r="B60" s="14" t="s">
        <v>99</v>
      </c>
      <c r="C60" s="15" t="s">
        <v>112</v>
      </c>
      <c r="D60" s="14" t="s">
        <v>113</v>
      </c>
      <c r="E60" s="14">
        <v>93.4</v>
      </c>
      <c r="F60" s="20">
        <v>77.2</v>
      </c>
      <c r="G60" s="18">
        <f t="shared" si="0"/>
        <v>77.39</v>
      </c>
    </row>
    <row r="61" s="2" customFormat="1" ht="18.95" customHeight="1" spans="1:7">
      <c r="A61" s="14" t="s">
        <v>98</v>
      </c>
      <c r="B61" s="14" t="s">
        <v>99</v>
      </c>
      <c r="C61" s="15" t="s">
        <v>114</v>
      </c>
      <c r="D61" s="14" t="s">
        <v>115</v>
      </c>
      <c r="E61" s="14">
        <v>93.6</v>
      </c>
      <c r="F61" s="20">
        <v>71.4</v>
      </c>
      <c r="G61" s="18">
        <f t="shared" si="0"/>
        <v>73.38</v>
      </c>
    </row>
    <row r="62" s="2" customFormat="1" ht="18.95" customHeight="1" spans="1:7">
      <c r="A62" s="14" t="s">
        <v>98</v>
      </c>
      <c r="B62" s="14" t="s">
        <v>99</v>
      </c>
      <c r="C62" s="15" t="s">
        <v>116</v>
      </c>
      <c r="D62" s="14" t="s">
        <v>117</v>
      </c>
      <c r="E62" s="14">
        <v>94</v>
      </c>
      <c r="F62" s="20">
        <v>68</v>
      </c>
      <c r="G62" s="18">
        <f t="shared" si="0"/>
        <v>71.1</v>
      </c>
    </row>
    <row r="63" s="2" customFormat="1" ht="18.95" customHeight="1" spans="1:7">
      <c r="A63" s="14" t="s">
        <v>118</v>
      </c>
      <c r="B63" s="14" t="s">
        <v>119</v>
      </c>
      <c r="C63" s="15" t="s">
        <v>120</v>
      </c>
      <c r="D63" s="14" t="s">
        <v>121</v>
      </c>
      <c r="E63" s="14">
        <v>90</v>
      </c>
      <c r="F63" s="20">
        <v>84.2</v>
      </c>
      <c r="G63" s="18">
        <f t="shared" si="0"/>
        <v>81.44</v>
      </c>
    </row>
    <row r="64" s="2" customFormat="1" ht="18.95" customHeight="1" spans="1:7">
      <c r="A64" s="14" t="s">
        <v>118</v>
      </c>
      <c r="B64" s="14" t="s">
        <v>119</v>
      </c>
      <c r="C64" s="15" t="s">
        <v>122</v>
      </c>
      <c r="D64" s="14" t="s">
        <v>123</v>
      </c>
      <c r="E64" s="14">
        <v>102.2</v>
      </c>
      <c r="F64" s="20">
        <v>78.8</v>
      </c>
      <c r="G64" s="18">
        <f t="shared" si="0"/>
        <v>80.71</v>
      </c>
    </row>
    <row r="65" s="2" customFormat="1" ht="18.95" customHeight="1" spans="1:7">
      <c r="A65" s="14" t="s">
        <v>118</v>
      </c>
      <c r="B65" s="14" t="s">
        <v>119</v>
      </c>
      <c r="C65" s="15" t="s">
        <v>124</v>
      </c>
      <c r="D65" s="14" t="s">
        <v>125</v>
      </c>
      <c r="E65" s="14">
        <v>94.8</v>
      </c>
      <c r="F65" s="20">
        <v>80</v>
      </c>
      <c r="G65" s="18">
        <f t="shared" si="0"/>
        <v>79.7</v>
      </c>
    </row>
    <row r="66" s="2" customFormat="1" ht="18.95" customHeight="1" spans="1:7">
      <c r="A66" s="14" t="s">
        <v>118</v>
      </c>
      <c r="B66" s="14" t="s">
        <v>119</v>
      </c>
      <c r="C66" s="15" t="s">
        <v>126</v>
      </c>
      <c r="D66" s="14" t="s">
        <v>127</v>
      </c>
      <c r="E66" s="14">
        <v>90.4</v>
      </c>
      <c r="F66" s="20">
        <v>81</v>
      </c>
      <c r="G66" s="18">
        <f t="shared" si="0"/>
        <v>79.3</v>
      </c>
    </row>
    <row r="67" s="2" customFormat="1" ht="18.95" customHeight="1" spans="1:7">
      <c r="A67" s="14" t="s">
        <v>118</v>
      </c>
      <c r="B67" s="14" t="s">
        <v>119</v>
      </c>
      <c r="C67" s="15" t="s">
        <v>128</v>
      </c>
      <c r="D67" s="14" t="s">
        <v>129</v>
      </c>
      <c r="E67" s="14">
        <v>84.6</v>
      </c>
      <c r="F67" s="20">
        <v>83</v>
      </c>
      <c r="G67" s="18">
        <f t="shared" ref="G67:G130" si="2">ROUND((E67/1.2*0.3+F67*0.7),2)</f>
        <v>79.25</v>
      </c>
    </row>
    <row r="68" s="2" customFormat="1" ht="18.95" customHeight="1" spans="1:7">
      <c r="A68" s="14" t="s">
        <v>118</v>
      </c>
      <c r="B68" s="14" t="s">
        <v>119</v>
      </c>
      <c r="C68" s="15" t="s">
        <v>130</v>
      </c>
      <c r="D68" s="14" t="s">
        <v>131</v>
      </c>
      <c r="E68" s="14">
        <v>92.6</v>
      </c>
      <c r="F68" s="20">
        <v>79.2</v>
      </c>
      <c r="G68" s="18">
        <f t="shared" si="2"/>
        <v>78.59</v>
      </c>
    </row>
    <row r="69" s="2" customFormat="1" ht="18.95" customHeight="1" spans="1:7">
      <c r="A69" s="14" t="s">
        <v>118</v>
      </c>
      <c r="B69" s="14" t="s">
        <v>119</v>
      </c>
      <c r="C69" s="15" t="s">
        <v>132</v>
      </c>
      <c r="D69" s="14" t="s">
        <v>133</v>
      </c>
      <c r="E69" s="14">
        <v>83.7</v>
      </c>
      <c r="F69" s="20">
        <v>82.2</v>
      </c>
      <c r="G69" s="18">
        <f t="shared" si="2"/>
        <v>78.47</v>
      </c>
    </row>
    <row r="70" s="2" customFormat="1" ht="18.95" customHeight="1" spans="1:7">
      <c r="A70" s="14" t="s">
        <v>118</v>
      </c>
      <c r="B70" s="14" t="s">
        <v>119</v>
      </c>
      <c r="C70" s="15" t="s">
        <v>134</v>
      </c>
      <c r="D70" s="14" t="s">
        <v>135</v>
      </c>
      <c r="E70" s="14">
        <v>90</v>
      </c>
      <c r="F70" s="20">
        <v>78.6</v>
      </c>
      <c r="G70" s="18">
        <f t="shared" si="2"/>
        <v>77.52</v>
      </c>
    </row>
    <row r="71" s="2" customFormat="1" ht="18.95" customHeight="1" spans="1:7">
      <c r="A71" s="14" t="s">
        <v>118</v>
      </c>
      <c r="B71" s="14" t="s">
        <v>119</v>
      </c>
      <c r="C71" s="15" t="s">
        <v>136</v>
      </c>
      <c r="D71" s="14" t="s">
        <v>137</v>
      </c>
      <c r="E71" s="14">
        <v>92.4</v>
      </c>
      <c r="F71" s="20">
        <v>77.2</v>
      </c>
      <c r="G71" s="18">
        <f t="shared" si="2"/>
        <v>77.14</v>
      </c>
    </row>
    <row r="72" s="2" customFormat="1" ht="18.95" customHeight="1" spans="1:7">
      <c r="A72" s="14" t="s">
        <v>118</v>
      </c>
      <c r="B72" s="14" t="s">
        <v>119</v>
      </c>
      <c r="C72" s="15" t="s">
        <v>138</v>
      </c>
      <c r="D72" s="14" t="s">
        <v>139</v>
      </c>
      <c r="E72" s="14">
        <v>89.8</v>
      </c>
      <c r="F72" s="20">
        <v>74</v>
      </c>
      <c r="G72" s="18">
        <f t="shared" si="2"/>
        <v>74.25</v>
      </c>
    </row>
    <row r="73" s="2" customFormat="1" ht="18.95" customHeight="1" spans="1:7">
      <c r="A73" s="14" t="s">
        <v>118</v>
      </c>
      <c r="B73" s="14" t="s">
        <v>119</v>
      </c>
      <c r="C73" s="15" t="s">
        <v>140</v>
      </c>
      <c r="D73" s="14" t="s">
        <v>141</v>
      </c>
      <c r="E73" s="14">
        <v>83.8</v>
      </c>
      <c r="F73" s="20">
        <v>73.6</v>
      </c>
      <c r="G73" s="18">
        <f t="shared" si="2"/>
        <v>72.47</v>
      </c>
    </row>
    <row r="74" s="2" customFormat="1" ht="18.95" customHeight="1" spans="1:7">
      <c r="A74" s="14" t="s">
        <v>118</v>
      </c>
      <c r="B74" s="14" t="s">
        <v>119</v>
      </c>
      <c r="C74" s="15" t="s">
        <v>142</v>
      </c>
      <c r="D74" s="14" t="s">
        <v>143</v>
      </c>
      <c r="E74" s="14">
        <v>94.8</v>
      </c>
      <c r="F74" s="21">
        <v>0</v>
      </c>
      <c r="G74" s="18">
        <f t="shared" si="2"/>
        <v>23.7</v>
      </c>
    </row>
    <row r="75" s="2" customFormat="1" ht="18.95" customHeight="1" spans="1:7">
      <c r="A75" s="14" t="s">
        <v>144</v>
      </c>
      <c r="B75" s="14" t="s">
        <v>145</v>
      </c>
      <c r="C75" s="15" t="s">
        <v>146</v>
      </c>
      <c r="D75" s="14" t="s">
        <v>147</v>
      </c>
      <c r="E75" s="14">
        <v>84.8</v>
      </c>
      <c r="F75" s="17">
        <v>81.4</v>
      </c>
      <c r="G75" s="18">
        <f t="shared" si="2"/>
        <v>78.18</v>
      </c>
    </row>
    <row r="76" s="2" customFormat="1" ht="18.95" customHeight="1" spans="1:7">
      <c r="A76" s="14" t="s">
        <v>144</v>
      </c>
      <c r="B76" s="14" t="s">
        <v>145</v>
      </c>
      <c r="C76" s="15" t="s">
        <v>148</v>
      </c>
      <c r="D76" s="14" t="s">
        <v>149</v>
      </c>
      <c r="E76" s="14">
        <v>80</v>
      </c>
      <c r="F76" s="17">
        <v>81.8</v>
      </c>
      <c r="G76" s="18">
        <f t="shared" si="2"/>
        <v>77.26</v>
      </c>
    </row>
    <row r="77" s="2" customFormat="1" ht="18.95" customHeight="1" spans="1:7">
      <c r="A77" s="14" t="s">
        <v>144</v>
      </c>
      <c r="B77" s="14" t="s">
        <v>145</v>
      </c>
      <c r="C77" s="15" t="s">
        <v>150</v>
      </c>
      <c r="D77" s="14" t="s">
        <v>151</v>
      </c>
      <c r="E77" s="14">
        <v>80.2</v>
      </c>
      <c r="F77" s="17">
        <v>80</v>
      </c>
      <c r="G77" s="18">
        <f t="shared" si="2"/>
        <v>76.05</v>
      </c>
    </row>
    <row r="78" s="2" customFormat="1" ht="18.95" customHeight="1" spans="1:7">
      <c r="A78" s="14" t="s">
        <v>144</v>
      </c>
      <c r="B78" s="14" t="s">
        <v>145</v>
      </c>
      <c r="C78" s="15" t="s">
        <v>152</v>
      </c>
      <c r="D78" s="14" t="s">
        <v>153</v>
      </c>
      <c r="E78" s="14">
        <v>83.2</v>
      </c>
      <c r="F78" s="17">
        <v>78.8</v>
      </c>
      <c r="G78" s="18">
        <f t="shared" si="2"/>
        <v>75.96</v>
      </c>
    </row>
    <row r="79" s="3" customFormat="1" ht="18.95" customHeight="1" spans="1:7">
      <c r="A79" s="14" t="s">
        <v>144</v>
      </c>
      <c r="B79" s="14" t="s">
        <v>145</v>
      </c>
      <c r="C79" s="15" t="s">
        <v>154</v>
      </c>
      <c r="D79" s="14" t="s">
        <v>155</v>
      </c>
      <c r="E79" s="14">
        <v>60.2</v>
      </c>
      <c r="F79" s="21">
        <v>0</v>
      </c>
      <c r="G79" s="18">
        <f t="shared" si="2"/>
        <v>15.05</v>
      </c>
    </row>
    <row r="80" s="3" customFormat="1" ht="18.95" customHeight="1" spans="1:7">
      <c r="A80" s="14" t="s">
        <v>156</v>
      </c>
      <c r="B80" s="14" t="s">
        <v>157</v>
      </c>
      <c r="C80" s="15" t="s">
        <v>158</v>
      </c>
      <c r="D80" s="14" t="s">
        <v>159</v>
      </c>
      <c r="E80" s="14">
        <v>95.44</v>
      </c>
      <c r="F80" s="17">
        <v>79.2</v>
      </c>
      <c r="G80" s="18">
        <f t="shared" si="2"/>
        <v>79.3</v>
      </c>
    </row>
    <row r="81" s="3" customFormat="1" ht="18.95" customHeight="1" spans="1:7">
      <c r="A81" s="14" t="s">
        <v>156</v>
      </c>
      <c r="B81" s="14" t="s">
        <v>157</v>
      </c>
      <c r="C81" s="15" t="s">
        <v>160</v>
      </c>
      <c r="D81" s="14" t="s">
        <v>161</v>
      </c>
      <c r="E81" s="14">
        <v>80.4</v>
      </c>
      <c r="F81" s="17">
        <v>84.2</v>
      </c>
      <c r="G81" s="18">
        <f t="shared" si="2"/>
        <v>79.04</v>
      </c>
    </row>
    <row r="82" s="3" customFormat="1" ht="18.95" customHeight="1" spans="1:7">
      <c r="A82" s="14" t="s">
        <v>156</v>
      </c>
      <c r="B82" s="14" t="s">
        <v>157</v>
      </c>
      <c r="C82" s="15" t="s">
        <v>162</v>
      </c>
      <c r="D82" s="14" t="s">
        <v>163</v>
      </c>
      <c r="E82" s="14">
        <v>85.84</v>
      </c>
      <c r="F82" s="17">
        <v>81.4</v>
      </c>
      <c r="G82" s="18">
        <f t="shared" si="2"/>
        <v>78.44</v>
      </c>
    </row>
    <row r="83" s="3" customFormat="1" ht="18.95" customHeight="1" spans="1:7">
      <c r="A83" s="14" t="s">
        <v>156</v>
      </c>
      <c r="B83" s="14" t="s">
        <v>157</v>
      </c>
      <c r="C83" s="15" t="s">
        <v>164</v>
      </c>
      <c r="D83" s="14" t="s">
        <v>165</v>
      </c>
      <c r="E83" s="14">
        <v>92.32</v>
      </c>
      <c r="F83" s="17">
        <v>78.6</v>
      </c>
      <c r="G83" s="18">
        <f t="shared" si="2"/>
        <v>78.1</v>
      </c>
    </row>
    <row r="84" s="3" customFormat="1" ht="18.95" customHeight="1" spans="1:7">
      <c r="A84" s="14" t="s">
        <v>156</v>
      </c>
      <c r="B84" s="14" t="s">
        <v>157</v>
      </c>
      <c r="C84" s="15" t="s">
        <v>166</v>
      </c>
      <c r="D84" s="14" t="s">
        <v>167</v>
      </c>
      <c r="E84" s="14">
        <v>86.96</v>
      </c>
      <c r="F84" s="17">
        <v>80.4</v>
      </c>
      <c r="G84" s="18">
        <f t="shared" si="2"/>
        <v>78.02</v>
      </c>
    </row>
    <row r="85" s="3" customFormat="1" ht="18.95" customHeight="1" spans="1:7">
      <c r="A85" s="14" t="s">
        <v>156</v>
      </c>
      <c r="B85" s="14" t="s">
        <v>157</v>
      </c>
      <c r="C85" s="15" t="s">
        <v>168</v>
      </c>
      <c r="D85" s="14" t="s">
        <v>169</v>
      </c>
      <c r="E85" s="14">
        <v>82.08</v>
      </c>
      <c r="F85" s="17">
        <v>81.2</v>
      </c>
      <c r="G85" s="18">
        <f t="shared" si="2"/>
        <v>77.36</v>
      </c>
    </row>
    <row r="86" s="3" customFormat="1" ht="18.95" customHeight="1" spans="1:7">
      <c r="A86" s="14" t="s">
        <v>156</v>
      </c>
      <c r="B86" s="14" t="s">
        <v>157</v>
      </c>
      <c r="C86" s="15" t="s">
        <v>170</v>
      </c>
      <c r="D86" s="14" t="s">
        <v>171</v>
      </c>
      <c r="E86" s="14">
        <v>81.84</v>
      </c>
      <c r="F86" s="17">
        <v>78</v>
      </c>
      <c r="G86" s="18">
        <f t="shared" si="2"/>
        <v>75.06</v>
      </c>
    </row>
    <row r="87" s="3" customFormat="1" ht="18.95" customHeight="1" spans="1:7">
      <c r="A87" s="14" t="s">
        <v>156</v>
      </c>
      <c r="B87" s="14" t="s">
        <v>157</v>
      </c>
      <c r="C87" s="15" t="s">
        <v>172</v>
      </c>
      <c r="D87" s="14" t="s">
        <v>173</v>
      </c>
      <c r="E87" s="14">
        <v>78.48</v>
      </c>
      <c r="F87" s="17">
        <v>78.6</v>
      </c>
      <c r="G87" s="18">
        <f t="shared" si="2"/>
        <v>74.64</v>
      </c>
    </row>
    <row r="88" s="3" customFormat="1" ht="18.95" customHeight="1" spans="1:7">
      <c r="A88" s="14" t="s">
        <v>156</v>
      </c>
      <c r="B88" s="14" t="s">
        <v>157</v>
      </c>
      <c r="C88" s="15" t="s">
        <v>174</v>
      </c>
      <c r="D88" s="14" t="s">
        <v>175</v>
      </c>
      <c r="E88" s="14">
        <v>85.84</v>
      </c>
      <c r="F88" s="21">
        <v>0</v>
      </c>
      <c r="G88" s="18">
        <f t="shared" si="2"/>
        <v>21.46</v>
      </c>
    </row>
    <row r="89" s="3" customFormat="1" ht="18.95" customHeight="1" spans="1:7">
      <c r="A89" s="14" t="s">
        <v>156</v>
      </c>
      <c r="B89" s="14" t="s">
        <v>157</v>
      </c>
      <c r="C89" s="15" t="s">
        <v>176</v>
      </c>
      <c r="D89" s="14" t="s">
        <v>177</v>
      </c>
      <c r="E89" s="14">
        <v>77.04</v>
      </c>
      <c r="F89" s="21">
        <v>0</v>
      </c>
      <c r="G89" s="18">
        <f t="shared" si="2"/>
        <v>19.26</v>
      </c>
    </row>
    <row r="90" s="3" customFormat="1" ht="18.95" customHeight="1" spans="1:7">
      <c r="A90" s="14" t="s">
        <v>178</v>
      </c>
      <c r="B90" s="14" t="s">
        <v>179</v>
      </c>
      <c r="C90" s="15">
        <v>23000103</v>
      </c>
      <c r="D90" s="14" t="s">
        <v>180</v>
      </c>
      <c r="E90" s="14">
        <v>100.8</v>
      </c>
      <c r="F90" s="17">
        <v>82.6</v>
      </c>
      <c r="G90" s="18">
        <f t="shared" si="2"/>
        <v>83.02</v>
      </c>
    </row>
    <row r="91" s="3" customFormat="1" ht="18.95" customHeight="1" spans="1:7">
      <c r="A91" s="14" t="s">
        <v>178</v>
      </c>
      <c r="B91" s="14" t="s">
        <v>179</v>
      </c>
      <c r="C91" s="15" t="s">
        <v>181</v>
      </c>
      <c r="D91" s="14" t="s">
        <v>182</v>
      </c>
      <c r="E91" s="14">
        <v>97.2</v>
      </c>
      <c r="F91" s="17">
        <v>81.4</v>
      </c>
      <c r="G91" s="18">
        <f t="shared" si="2"/>
        <v>81.28</v>
      </c>
    </row>
    <row r="92" s="3" customFormat="1" ht="18.95" customHeight="1" spans="1:7">
      <c r="A92" s="14" t="s">
        <v>178</v>
      </c>
      <c r="B92" s="14" t="s">
        <v>179</v>
      </c>
      <c r="C92" s="15" t="s">
        <v>183</v>
      </c>
      <c r="D92" s="14" t="s">
        <v>184</v>
      </c>
      <c r="E92" s="14">
        <v>90.6</v>
      </c>
      <c r="F92" s="17">
        <v>83.2</v>
      </c>
      <c r="G92" s="18">
        <f t="shared" si="2"/>
        <v>80.89</v>
      </c>
    </row>
    <row r="93" s="3" customFormat="1" ht="18.95" customHeight="1" spans="1:7">
      <c r="A93" s="14" t="s">
        <v>178</v>
      </c>
      <c r="B93" s="14" t="s">
        <v>179</v>
      </c>
      <c r="C93" s="15" t="s">
        <v>185</v>
      </c>
      <c r="D93" s="14" t="s">
        <v>186</v>
      </c>
      <c r="E93" s="14">
        <v>85.2</v>
      </c>
      <c r="F93" s="17">
        <v>75.8</v>
      </c>
      <c r="G93" s="18">
        <f t="shared" si="2"/>
        <v>74.36</v>
      </c>
    </row>
    <row r="94" s="3" customFormat="1" ht="18.95" customHeight="1" spans="1:7">
      <c r="A94" s="14" t="s">
        <v>178</v>
      </c>
      <c r="B94" s="14" t="s">
        <v>179</v>
      </c>
      <c r="C94" s="15" t="s">
        <v>187</v>
      </c>
      <c r="D94" s="14" t="s">
        <v>188</v>
      </c>
      <c r="E94" s="14">
        <v>79.2</v>
      </c>
      <c r="F94" s="21">
        <v>0</v>
      </c>
      <c r="G94" s="18">
        <f t="shared" si="2"/>
        <v>19.8</v>
      </c>
    </row>
    <row r="95" s="3" customFormat="1" ht="18.95" customHeight="1" spans="1:7">
      <c r="A95" s="14" t="s">
        <v>189</v>
      </c>
      <c r="B95" s="14" t="s">
        <v>190</v>
      </c>
      <c r="C95" s="15">
        <v>23000307</v>
      </c>
      <c r="D95" s="14" t="s">
        <v>191</v>
      </c>
      <c r="E95" s="14">
        <v>94.2</v>
      </c>
      <c r="F95" s="20">
        <v>84.2</v>
      </c>
      <c r="G95" s="18">
        <f t="shared" si="2"/>
        <v>82.49</v>
      </c>
    </row>
    <row r="96" s="3" customFormat="1" ht="18.95" customHeight="1" spans="1:7">
      <c r="A96" s="14" t="s">
        <v>189</v>
      </c>
      <c r="B96" s="14" t="s">
        <v>190</v>
      </c>
      <c r="C96" s="15" t="s">
        <v>192</v>
      </c>
      <c r="D96" s="14" t="s">
        <v>193</v>
      </c>
      <c r="E96" s="14">
        <v>73.6</v>
      </c>
      <c r="F96" s="20">
        <v>88</v>
      </c>
      <c r="G96" s="18">
        <f t="shared" si="2"/>
        <v>80</v>
      </c>
    </row>
    <row r="97" s="3" customFormat="1" ht="18.95" customHeight="1" spans="1:7">
      <c r="A97" s="14" t="s">
        <v>189</v>
      </c>
      <c r="B97" s="14" t="s">
        <v>190</v>
      </c>
      <c r="C97" s="15" t="s">
        <v>194</v>
      </c>
      <c r="D97" s="14" t="s">
        <v>195</v>
      </c>
      <c r="E97" s="14">
        <v>81</v>
      </c>
      <c r="F97" s="20">
        <v>84.8</v>
      </c>
      <c r="G97" s="18">
        <f t="shared" si="2"/>
        <v>79.61</v>
      </c>
    </row>
    <row r="98" s="3" customFormat="1" ht="18.95" customHeight="1" spans="1:7">
      <c r="A98" s="14" t="s">
        <v>189</v>
      </c>
      <c r="B98" s="14" t="s">
        <v>190</v>
      </c>
      <c r="C98" s="15" t="s">
        <v>196</v>
      </c>
      <c r="D98" s="14" t="s">
        <v>197</v>
      </c>
      <c r="E98" s="14">
        <v>81.6</v>
      </c>
      <c r="F98" s="20">
        <v>83</v>
      </c>
      <c r="G98" s="18">
        <f t="shared" si="2"/>
        <v>78.5</v>
      </c>
    </row>
    <row r="99" s="3" customFormat="1" ht="18.95" customHeight="1" spans="1:7">
      <c r="A99" s="14" t="s">
        <v>189</v>
      </c>
      <c r="B99" s="14" t="s">
        <v>190</v>
      </c>
      <c r="C99" s="15" t="s">
        <v>198</v>
      </c>
      <c r="D99" s="14" t="s">
        <v>199</v>
      </c>
      <c r="E99" s="14">
        <v>75.4</v>
      </c>
      <c r="F99" s="20">
        <v>79</v>
      </c>
      <c r="G99" s="18">
        <f t="shared" si="2"/>
        <v>74.15</v>
      </c>
    </row>
    <row r="100" s="3" customFormat="1" ht="18.95" customHeight="1" spans="1:7">
      <c r="A100" s="14" t="s">
        <v>189</v>
      </c>
      <c r="B100" s="14" t="s">
        <v>190</v>
      </c>
      <c r="C100" s="15" t="s">
        <v>200</v>
      </c>
      <c r="D100" s="14" t="s">
        <v>201</v>
      </c>
      <c r="E100" s="14">
        <v>69.4</v>
      </c>
      <c r="F100" s="20">
        <v>75.6</v>
      </c>
      <c r="G100" s="18">
        <f t="shared" si="2"/>
        <v>70.27</v>
      </c>
    </row>
    <row r="101" s="3" customFormat="1" ht="18.95" customHeight="1" spans="1:7">
      <c r="A101" s="14" t="s">
        <v>202</v>
      </c>
      <c r="B101" s="14" t="s">
        <v>203</v>
      </c>
      <c r="C101" s="15" t="s">
        <v>204</v>
      </c>
      <c r="D101" s="14" t="s">
        <v>205</v>
      </c>
      <c r="E101" s="14">
        <v>112.4</v>
      </c>
      <c r="F101" s="20">
        <v>84.4</v>
      </c>
      <c r="G101" s="18">
        <f t="shared" si="2"/>
        <v>87.18</v>
      </c>
    </row>
    <row r="102" s="3" customFormat="1" ht="18.95" customHeight="1" spans="1:7">
      <c r="A102" s="14" t="s">
        <v>202</v>
      </c>
      <c r="B102" s="14" t="s">
        <v>203</v>
      </c>
      <c r="C102" s="15" t="s">
        <v>206</v>
      </c>
      <c r="D102" s="14" t="s">
        <v>207</v>
      </c>
      <c r="E102" s="14">
        <v>106</v>
      </c>
      <c r="F102" s="20">
        <v>81.6</v>
      </c>
      <c r="G102" s="18">
        <f t="shared" si="2"/>
        <v>83.62</v>
      </c>
    </row>
    <row r="103" s="3" customFormat="1" ht="18.95" customHeight="1" spans="1:7">
      <c r="A103" s="14" t="s">
        <v>202</v>
      </c>
      <c r="B103" s="14" t="s">
        <v>203</v>
      </c>
      <c r="C103" s="15" t="s">
        <v>208</v>
      </c>
      <c r="D103" s="14" t="s">
        <v>209</v>
      </c>
      <c r="E103" s="14">
        <v>105.8</v>
      </c>
      <c r="F103" s="20">
        <v>80</v>
      </c>
      <c r="G103" s="18">
        <f t="shared" si="2"/>
        <v>82.45</v>
      </c>
    </row>
    <row r="104" s="3" customFormat="1" ht="18.95" customHeight="1" spans="1:7">
      <c r="A104" s="14" t="s">
        <v>202</v>
      </c>
      <c r="B104" s="14" t="s">
        <v>203</v>
      </c>
      <c r="C104" s="15" t="s">
        <v>210</v>
      </c>
      <c r="D104" s="14" t="s">
        <v>211</v>
      </c>
      <c r="E104" s="14">
        <v>105.6</v>
      </c>
      <c r="F104" s="20">
        <v>78.4</v>
      </c>
      <c r="G104" s="18">
        <f t="shared" si="2"/>
        <v>81.28</v>
      </c>
    </row>
    <row r="105" s="3" customFormat="1" ht="18.95" customHeight="1" spans="1:7">
      <c r="A105" s="14" t="s">
        <v>202</v>
      </c>
      <c r="B105" s="14" t="s">
        <v>203</v>
      </c>
      <c r="C105" s="15" t="s">
        <v>212</v>
      </c>
      <c r="D105" s="14" t="s">
        <v>213</v>
      </c>
      <c r="E105" s="14">
        <v>107.8</v>
      </c>
      <c r="F105" s="20">
        <v>77.6</v>
      </c>
      <c r="G105" s="18">
        <f t="shared" si="2"/>
        <v>81.27</v>
      </c>
    </row>
    <row r="106" s="3" customFormat="1" ht="18.95" customHeight="1" spans="1:7">
      <c r="A106" s="14" t="s">
        <v>214</v>
      </c>
      <c r="B106" s="14" t="s">
        <v>215</v>
      </c>
      <c r="C106" s="15" t="s">
        <v>216</v>
      </c>
      <c r="D106" s="14" t="s">
        <v>217</v>
      </c>
      <c r="E106" s="14">
        <v>101.68</v>
      </c>
      <c r="F106" s="20">
        <v>74.2</v>
      </c>
      <c r="G106" s="18">
        <f t="shared" si="2"/>
        <v>77.36</v>
      </c>
    </row>
    <row r="107" s="3" customFormat="1" ht="18.95" customHeight="1" spans="1:7">
      <c r="A107" s="14" t="s">
        <v>214</v>
      </c>
      <c r="B107" s="14" t="s">
        <v>215</v>
      </c>
      <c r="C107" s="15" t="s">
        <v>218</v>
      </c>
      <c r="D107" s="14" t="s">
        <v>219</v>
      </c>
      <c r="E107" s="14">
        <v>87.28</v>
      </c>
      <c r="F107" s="20">
        <v>69.6</v>
      </c>
      <c r="G107" s="18">
        <f t="shared" si="2"/>
        <v>70.54</v>
      </c>
    </row>
    <row r="108" s="3" customFormat="1" ht="18.95" customHeight="1" spans="1:7">
      <c r="A108" s="14" t="s">
        <v>220</v>
      </c>
      <c r="B108" s="14" t="s">
        <v>221</v>
      </c>
      <c r="C108" s="15">
        <v>23001909</v>
      </c>
      <c r="D108" s="22" t="s">
        <v>222</v>
      </c>
      <c r="E108" s="14">
        <v>94</v>
      </c>
      <c r="F108" s="17">
        <v>86</v>
      </c>
      <c r="G108" s="18">
        <f t="shared" si="2"/>
        <v>83.7</v>
      </c>
    </row>
    <row r="109" s="3" customFormat="1" ht="18.95" customHeight="1" spans="1:7">
      <c r="A109" s="14" t="s">
        <v>220</v>
      </c>
      <c r="B109" s="14" t="s">
        <v>221</v>
      </c>
      <c r="C109" s="15" t="s">
        <v>223</v>
      </c>
      <c r="D109" s="22" t="s">
        <v>224</v>
      </c>
      <c r="E109" s="14">
        <v>87.4</v>
      </c>
      <c r="F109" s="17">
        <v>86.4</v>
      </c>
      <c r="G109" s="18">
        <f t="shared" si="2"/>
        <v>82.33</v>
      </c>
    </row>
    <row r="110" s="3" customFormat="1" ht="18.95" customHeight="1" spans="1:7">
      <c r="A110" s="14" t="s">
        <v>220</v>
      </c>
      <c r="B110" s="14" t="s">
        <v>221</v>
      </c>
      <c r="C110" s="15" t="s">
        <v>225</v>
      </c>
      <c r="D110" s="22" t="s">
        <v>226</v>
      </c>
      <c r="E110" s="14">
        <v>90.8</v>
      </c>
      <c r="F110" s="17">
        <v>85</v>
      </c>
      <c r="G110" s="18">
        <f t="shared" si="2"/>
        <v>82.2</v>
      </c>
    </row>
    <row r="111" s="3" customFormat="1" ht="18.95" customHeight="1" spans="1:7">
      <c r="A111" s="14" t="s">
        <v>220</v>
      </c>
      <c r="B111" s="14" t="s">
        <v>221</v>
      </c>
      <c r="C111" s="15" t="s">
        <v>227</v>
      </c>
      <c r="D111" s="22" t="s">
        <v>228</v>
      </c>
      <c r="E111" s="14">
        <v>89.2</v>
      </c>
      <c r="F111" s="17">
        <v>85.4</v>
      </c>
      <c r="G111" s="18">
        <f t="shared" si="2"/>
        <v>82.08</v>
      </c>
    </row>
    <row r="112" s="3" customFormat="1" ht="18.95" customHeight="1" spans="1:7">
      <c r="A112" s="14" t="s">
        <v>220</v>
      </c>
      <c r="B112" s="14" t="s">
        <v>221</v>
      </c>
      <c r="C112" s="15">
        <v>23001915</v>
      </c>
      <c r="D112" s="22" t="s">
        <v>229</v>
      </c>
      <c r="E112" s="14">
        <v>95.8</v>
      </c>
      <c r="F112" s="17">
        <v>82.2</v>
      </c>
      <c r="G112" s="18">
        <f t="shared" si="2"/>
        <v>81.49</v>
      </c>
    </row>
    <row r="113" s="3" customFormat="1" ht="18.95" customHeight="1" spans="1:7">
      <c r="A113" s="14" t="s">
        <v>220</v>
      </c>
      <c r="B113" s="14" t="s">
        <v>221</v>
      </c>
      <c r="C113" s="15" t="s">
        <v>230</v>
      </c>
      <c r="D113" s="22" t="s">
        <v>231</v>
      </c>
      <c r="E113" s="14">
        <v>88.8</v>
      </c>
      <c r="F113" s="17">
        <v>84.2</v>
      </c>
      <c r="G113" s="18">
        <f t="shared" si="2"/>
        <v>81.14</v>
      </c>
    </row>
    <row r="114" s="3" customFormat="1" ht="18.95" customHeight="1" spans="1:7">
      <c r="A114" s="14" t="s">
        <v>220</v>
      </c>
      <c r="B114" s="14" t="s">
        <v>221</v>
      </c>
      <c r="C114" s="15" t="s">
        <v>232</v>
      </c>
      <c r="D114" s="22" t="s">
        <v>233</v>
      </c>
      <c r="E114" s="14">
        <v>90.8</v>
      </c>
      <c r="F114" s="17">
        <v>83.2</v>
      </c>
      <c r="G114" s="18">
        <f t="shared" si="2"/>
        <v>80.94</v>
      </c>
    </row>
    <row r="115" s="3" customFormat="1" ht="18.95" customHeight="1" spans="1:7">
      <c r="A115" s="14" t="s">
        <v>220</v>
      </c>
      <c r="B115" s="14" t="s">
        <v>221</v>
      </c>
      <c r="C115" s="15" t="s">
        <v>234</v>
      </c>
      <c r="D115" s="22" t="s">
        <v>235</v>
      </c>
      <c r="E115" s="14">
        <v>88.4</v>
      </c>
      <c r="F115" s="17">
        <v>83.8</v>
      </c>
      <c r="G115" s="18">
        <f t="shared" si="2"/>
        <v>80.76</v>
      </c>
    </row>
    <row r="116" s="3" customFormat="1" ht="18.95" customHeight="1" spans="1:7">
      <c r="A116" s="14" t="s">
        <v>220</v>
      </c>
      <c r="B116" s="14" t="s">
        <v>221</v>
      </c>
      <c r="C116" s="15" t="s">
        <v>236</v>
      </c>
      <c r="D116" s="22" t="s">
        <v>237</v>
      </c>
      <c r="E116" s="14">
        <v>89.6</v>
      </c>
      <c r="F116" s="17">
        <v>82.6</v>
      </c>
      <c r="G116" s="18">
        <f t="shared" si="2"/>
        <v>80.22</v>
      </c>
    </row>
    <row r="117" s="3" customFormat="1" ht="18.95" customHeight="1" spans="1:7">
      <c r="A117" s="14" t="s">
        <v>220</v>
      </c>
      <c r="B117" s="14" t="s">
        <v>221</v>
      </c>
      <c r="C117" s="15" t="s">
        <v>238</v>
      </c>
      <c r="D117" s="22" t="s">
        <v>239</v>
      </c>
      <c r="E117" s="14">
        <v>92.2</v>
      </c>
      <c r="F117" s="17">
        <v>80.6</v>
      </c>
      <c r="G117" s="18">
        <f t="shared" si="2"/>
        <v>79.47</v>
      </c>
    </row>
    <row r="118" s="3" customFormat="1" ht="18.95" customHeight="1" spans="1:7">
      <c r="A118" s="14" t="s">
        <v>220</v>
      </c>
      <c r="B118" s="14" t="s">
        <v>221</v>
      </c>
      <c r="C118" s="15" t="s">
        <v>240</v>
      </c>
      <c r="D118" s="22" t="s">
        <v>241</v>
      </c>
      <c r="E118" s="14">
        <v>90.2</v>
      </c>
      <c r="F118" s="17">
        <v>80.6</v>
      </c>
      <c r="G118" s="18">
        <f t="shared" si="2"/>
        <v>78.97</v>
      </c>
    </row>
    <row r="119" s="3" customFormat="1" ht="18.95" customHeight="1" spans="1:7">
      <c r="A119" s="14" t="s">
        <v>220</v>
      </c>
      <c r="B119" s="14" t="s">
        <v>221</v>
      </c>
      <c r="C119" s="15" t="s">
        <v>242</v>
      </c>
      <c r="D119" s="22" t="s">
        <v>243</v>
      </c>
      <c r="E119" s="14">
        <v>92.6</v>
      </c>
      <c r="F119" s="17">
        <v>78.4</v>
      </c>
      <c r="G119" s="18">
        <f t="shared" si="2"/>
        <v>78.03</v>
      </c>
    </row>
    <row r="120" s="3" customFormat="1" ht="18.95" customHeight="1" spans="1:7">
      <c r="A120" s="14" t="s">
        <v>220</v>
      </c>
      <c r="B120" s="14" t="s">
        <v>221</v>
      </c>
      <c r="C120" s="15" t="s">
        <v>244</v>
      </c>
      <c r="D120" s="22" t="s">
        <v>245</v>
      </c>
      <c r="E120" s="14">
        <v>86.4</v>
      </c>
      <c r="F120" s="17">
        <v>80</v>
      </c>
      <c r="G120" s="18">
        <f t="shared" si="2"/>
        <v>77.6</v>
      </c>
    </row>
    <row r="121" s="3" customFormat="1" ht="18.95" customHeight="1" spans="1:7">
      <c r="A121" s="14" t="s">
        <v>220</v>
      </c>
      <c r="B121" s="14" t="s">
        <v>221</v>
      </c>
      <c r="C121" s="15" t="s">
        <v>246</v>
      </c>
      <c r="D121" s="22" t="s">
        <v>247</v>
      </c>
      <c r="E121" s="14">
        <v>89.2</v>
      </c>
      <c r="F121" s="17">
        <v>76.8</v>
      </c>
      <c r="G121" s="18">
        <f t="shared" si="2"/>
        <v>76.06</v>
      </c>
    </row>
    <row r="122" s="3" customFormat="1" ht="18.95" customHeight="1" spans="1:7">
      <c r="A122" s="14" t="s">
        <v>220</v>
      </c>
      <c r="B122" s="14" t="s">
        <v>221</v>
      </c>
      <c r="C122" s="15" t="s">
        <v>248</v>
      </c>
      <c r="D122" s="22" t="s">
        <v>249</v>
      </c>
      <c r="E122" s="14">
        <v>87</v>
      </c>
      <c r="F122" s="17">
        <v>77.2</v>
      </c>
      <c r="G122" s="18">
        <f t="shared" si="2"/>
        <v>75.79</v>
      </c>
    </row>
    <row r="123" s="3" customFormat="1" ht="18.95" customHeight="1" spans="1:7">
      <c r="A123" s="14" t="s">
        <v>220</v>
      </c>
      <c r="B123" s="14" t="s">
        <v>221</v>
      </c>
      <c r="C123" s="15" t="s">
        <v>250</v>
      </c>
      <c r="D123" s="22" t="s">
        <v>251</v>
      </c>
      <c r="E123" s="14">
        <v>91.8</v>
      </c>
      <c r="F123" s="17">
        <v>74.2</v>
      </c>
      <c r="G123" s="18">
        <f t="shared" si="2"/>
        <v>74.89</v>
      </c>
    </row>
    <row r="124" s="3" customFormat="1" ht="18.95" customHeight="1" spans="1:7">
      <c r="A124" s="14" t="s">
        <v>252</v>
      </c>
      <c r="B124" s="14" t="s">
        <v>253</v>
      </c>
      <c r="C124" s="15">
        <v>23004402</v>
      </c>
      <c r="D124" s="14" t="s">
        <v>254</v>
      </c>
      <c r="E124" s="14">
        <v>108.6</v>
      </c>
      <c r="F124" s="17">
        <v>86.6</v>
      </c>
      <c r="G124" s="18">
        <f t="shared" si="2"/>
        <v>87.77</v>
      </c>
    </row>
    <row r="125" s="3" customFormat="1" ht="18.95" customHeight="1" spans="1:7">
      <c r="A125" s="14" t="s">
        <v>252</v>
      </c>
      <c r="B125" s="14" t="s">
        <v>253</v>
      </c>
      <c r="C125" s="15" t="s">
        <v>255</v>
      </c>
      <c r="D125" s="14" t="s">
        <v>256</v>
      </c>
      <c r="E125" s="14">
        <v>105.4</v>
      </c>
      <c r="F125" s="17">
        <v>86</v>
      </c>
      <c r="G125" s="18">
        <f t="shared" si="2"/>
        <v>86.55</v>
      </c>
    </row>
    <row r="126" s="3" customFormat="1" ht="18.95" customHeight="1" spans="1:7">
      <c r="A126" s="14" t="s">
        <v>252</v>
      </c>
      <c r="B126" s="14" t="s">
        <v>253</v>
      </c>
      <c r="C126" s="15" t="s">
        <v>257</v>
      </c>
      <c r="D126" s="14" t="s">
        <v>258</v>
      </c>
      <c r="E126" s="14">
        <v>100.6</v>
      </c>
      <c r="F126" s="17">
        <v>86.6</v>
      </c>
      <c r="G126" s="18">
        <f t="shared" si="2"/>
        <v>85.77</v>
      </c>
    </row>
    <row r="127" s="3" customFormat="1" ht="18.95" customHeight="1" spans="1:7">
      <c r="A127" s="14" t="s">
        <v>252</v>
      </c>
      <c r="B127" s="14" t="s">
        <v>253</v>
      </c>
      <c r="C127" s="15" t="s">
        <v>259</v>
      </c>
      <c r="D127" s="14" t="s">
        <v>260</v>
      </c>
      <c r="E127" s="14">
        <v>101.6</v>
      </c>
      <c r="F127" s="17">
        <v>85.4</v>
      </c>
      <c r="G127" s="18">
        <f t="shared" si="2"/>
        <v>85.18</v>
      </c>
    </row>
    <row r="128" s="3" customFormat="1" ht="18.95" customHeight="1" spans="1:7">
      <c r="A128" s="14" t="s">
        <v>252</v>
      </c>
      <c r="B128" s="14" t="s">
        <v>253</v>
      </c>
      <c r="C128" s="15" t="s">
        <v>261</v>
      </c>
      <c r="D128" s="14" t="s">
        <v>262</v>
      </c>
      <c r="E128" s="14">
        <v>99.8</v>
      </c>
      <c r="F128" s="17">
        <v>85.2</v>
      </c>
      <c r="G128" s="18">
        <f t="shared" si="2"/>
        <v>84.59</v>
      </c>
    </row>
    <row r="129" s="3" customFormat="1" ht="18.95" customHeight="1" spans="1:7">
      <c r="A129" s="14" t="s">
        <v>252</v>
      </c>
      <c r="B129" s="14" t="s">
        <v>253</v>
      </c>
      <c r="C129" s="15" t="s">
        <v>263</v>
      </c>
      <c r="D129" s="14" t="s">
        <v>264</v>
      </c>
      <c r="E129" s="14">
        <v>98.6</v>
      </c>
      <c r="F129" s="17">
        <v>85.2</v>
      </c>
      <c r="G129" s="18">
        <f t="shared" si="2"/>
        <v>84.29</v>
      </c>
    </row>
    <row r="130" s="3" customFormat="1" ht="18.95" customHeight="1" spans="1:7">
      <c r="A130" s="14" t="s">
        <v>252</v>
      </c>
      <c r="B130" s="14" t="s">
        <v>253</v>
      </c>
      <c r="C130" s="15" t="s">
        <v>265</v>
      </c>
      <c r="D130" s="14" t="s">
        <v>266</v>
      </c>
      <c r="E130" s="14">
        <v>103.6</v>
      </c>
      <c r="F130" s="17">
        <v>82</v>
      </c>
      <c r="G130" s="18">
        <f t="shared" si="2"/>
        <v>83.3</v>
      </c>
    </row>
    <row r="131" s="3" customFormat="1" ht="18.95" customHeight="1" spans="1:7">
      <c r="A131" s="14" t="s">
        <v>252</v>
      </c>
      <c r="B131" s="14" t="s">
        <v>253</v>
      </c>
      <c r="C131" s="15" t="s">
        <v>267</v>
      </c>
      <c r="D131" s="14" t="s">
        <v>268</v>
      </c>
      <c r="E131" s="14">
        <v>102.2</v>
      </c>
      <c r="F131" s="17">
        <v>82.2</v>
      </c>
      <c r="G131" s="18">
        <f t="shared" ref="G131:G194" si="3">ROUND((E131/1.2*0.3+F131*0.7),2)</f>
        <v>83.09</v>
      </c>
    </row>
    <row r="132" s="3" customFormat="1" ht="18.95" customHeight="1" spans="1:7">
      <c r="A132" s="14" t="s">
        <v>252</v>
      </c>
      <c r="B132" s="14" t="s">
        <v>253</v>
      </c>
      <c r="C132" s="15" t="s">
        <v>269</v>
      </c>
      <c r="D132" s="14" t="s">
        <v>270</v>
      </c>
      <c r="E132" s="14">
        <v>100.8</v>
      </c>
      <c r="F132" s="17">
        <v>82.6</v>
      </c>
      <c r="G132" s="18">
        <f t="shared" si="3"/>
        <v>83.02</v>
      </c>
    </row>
    <row r="133" s="3" customFormat="1" ht="18.95" customHeight="1" spans="1:7">
      <c r="A133" s="14" t="s">
        <v>252</v>
      </c>
      <c r="B133" s="14" t="s">
        <v>253</v>
      </c>
      <c r="C133" s="15" t="s">
        <v>271</v>
      </c>
      <c r="D133" s="14" t="s">
        <v>272</v>
      </c>
      <c r="E133" s="14">
        <v>102.2</v>
      </c>
      <c r="F133" s="17">
        <v>81.4</v>
      </c>
      <c r="G133" s="18">
        <f t="shared" si="3"/>
        <v>82.53</v>
      </c>
    </row>
    <row r="134" s="3" customFormat="1" ht="18.95" customHeight="1" spans="1:7">
      <c r="A134" s="14" t="s">
        <v>252</v>
      </c>
      <c r="B134" s="14" t="s">
        <v>253</v>
      </c>
      <c r="C134" s="15" t="s">
        <v>273</v>
      </c>
      <c r="D134" s="14" t="s">
        <v>274</v>
      </c>
      <c r="E134" s="14">
        <v>99.8</v>
      </c>
      <c r="F134" s="17">
        <v>81.8</v>
      </c>
      <c r="G134" s="18">
        <f t="shared" si="3"/>
        <v>82.21</v>
      </c>
    </row>
    <row r="135" s="3" customFormat="1" ht="18.95" customHeight="1" spans="1:7">
      <c r="A135" s="14" t="s">
        <v>252</v>
      </c>
      <c r="B135" s="14" t="s">
        <v>253</v>
      </c>
      <c r="C135" s="15" t="s">
        <v>275</v>
      </c>
      <c r="D135" s="14" t="s">
        <v>276</v>
      </c>
      <c r="E135" s="14">
        <v>99.6</v>
      </c>
      <c r="F135" s="17">
        <v>79.6</v>
      </c>
      <c r="G135" s="18">
        <f t="shared" si="3"/>
        <v>80.62</v>
      </c>
    </row>
    <row r="136" s="3" customFormat="1" ht="18.95" customHeight="1" spans="1:7">
      <c r="A136" s="14" t="s">
        <v>252</v>
      </c>
      <c r="B136" s="14" t="s">
        <v>253</v>
      </c>
      <c r="C136" s="15" t="s">
        <v>277</v>
      </c>
      <c r="D136" s="14" t="s">
        <v>278</v>
      </c>
      <c r="E136" s="14">
        <v>100.6</v>
      </c>
      <c r="F136" s="17">
        <v>78</v>
      </c>
      <c r="G136" s="18">
        <f t="shared" si="3"/>
        <v>79.75</v>
      </c>
    </row>
    <row r="137" s="3" customFormat="1" ht="18.95" customHeight="1" spans="1:7">
      <c r="A137" s="14" t="s">
        <v>252</v>
      </c>
      <c r="B137" s="14" t="s">
        <v>253</v>
      </c>
      <c r="C137" s="15" t="s">
        <v>279</v>
      </c>
      <c r="D137" s="14" t="s">
        <v>280</v>
      </c>
      <c r="E137" s="14">
        <v>98.2</v>
      </c>
      <c r="F137" s="17">
        <v>78.8</v>
      </c>
      <c r="G137" s="18">
        <f t="shared" si="3"/>
        <v>79.71</v>
      </c>
    </row>
    <row r="138" s="3" customFormat="1" ht="18.95" customHeight="1" spans="1:7">
      <c r="A138" s="14" t="s">
        <v>252</v>
      </c>
      <c r="B138" s="14" t="s">
        <v>253</v>
      </c>
      <c r="C138" s="15" t="s">
        <v>281</v>
      </c>
      <c r="D138" s="14" t="s">
        <v>282</v>
      </c>
      <c r="E138" s="14">
        <v>99.2</v>
      </c>
      <c r="F138" s="17">
        <v>75.4</v>
      </c>
      <c r="G138" s="18">
        <f t="shared" si="3"/>
        <v>77.58</v>
      </c>
    </row>
    <row r="139" s="3" customFormat="1" ht="18.95" customHeight="1" spans="1:7">
      <c r="A139" s="14" t="s">
        <v>283</v>
      </c>
      <c r="B139" s="14" t="s">
        <v>284</v>
      </c>
      <c r="C139" s="15" t="s">
        <v>285</v>
      </c>
      <c r="D139" s="14" t="s">
        <v>286</v>
      </c>
      <c r="E139" s="14">
        <v>102.2</v>
      </c>
      <c r="F139" s="17">
        <v>81.8</v>
      </c>
      <c r="G139" s="18">
        <f t="shared" si="3"/>
        <v>82.81</v>
      </c>
    </row>
    <row r="140" s="3" customFormat="1" ht="18.95" customHeight="1" spans="1:7">
      <c r="A140" s="14" t="s">
        <v>283</v>
      </c>
      <c r="B140" s="14" t="s">
        <v>284</v>
      </c>
      <c r="C140" s="15" t="s">
        <v>287</v>
      </c>
      <c r="D140" s="14" t="s">
        <v>288</v>
      </c>
      <c r="E140" s="14">
        <v>101.2</v>
      </c>
      <c r="F140" s="17">
        <v>81</v>
      </c>
      <c r="G140" s="18">
        <f t="shared" si="3"/>
        <v>82</v>
      </c>
    </row>
    <row r="141" s="3" customFormat="1" ht="18.95" customHeight="1" spans="1:7">
      <c r="A141" s="14" t="s">
        <v>283</v>
      </c>
      <c r="B141" s="14" t="s">
        <v>284</v>
      </c>
      <c r="C141" s="15" t="s">
        <v>289</v>
      </c>
      <c r="D141" s="14" t="s">
        <v>290</v>
      </c>
      <c r="E141" s="14">
        <v>100.6</v>
      </c>
      <c r="F141" s="17">
        <v>80.8</v>
      </c>
      <c r="G141" s="18">
        <f t="shared" si="3"/>
        <v>81.71</v>
      </c>
    </row>
    <row r="142" s="3" customFormat="1" ht="18.95" customHeight="1" spans="1:7">
      <c r="A142" s="14" t="s">
        <v>283</v>
      </c>
      <c r="B142" s="14" t="s">
        <v>284</v>
      </c>
      <c r="C142" s="15" t="s">
        <v>291</v>
      </c>
      <c r="D142" s="14" t="s">
        <v>292</v>
      </c>
      <c r="E142" s="14">
        <v>103.2</v>
      </c>
      <c r="F142" s="17">
        <v>79.6</v>
      </c>
      <c r="G142" s="18">
        <f t="shared" si="3"/>
        <v>81.52</v>
      </c>
    </row>
    <row r="143" s="3" customFormat="1" ht="18.95" customHeight="1" spans="1:7">
      <c r="A143" s="14" t="s">
        <v>283</v>
      </c>
      <c r="B143" s="14" t="s">
        <v>284</v>
      </c>
      <c r="C143" s="15" t="s">
        <v>293</v>
      </c>
      <c r="D143" s="14" t="s">
        <v>294</v>
      </c>
      <c r="E143" s="14">
        <v>101.2</v>
      </c>
      <c r="F143" s="17">
        <v>80.2</v>
      </c>
      <c r="G143" s="18">
        <f t="shared" si="3"/>
        <v>81.44</v>
      </c>
    </row>
    <row r="144" s="3" customFormat="1" ht="18.95" customHeight="1" spans="1:7">
      <c r="A144" s="14" t="s">
        <v>283</v>
      </c>
      <c r="B144" s="14" t="s">
        <v>284</v>
      </c>
      <c r="C144" s="15" t="s">
        <v>295</v>
      </c>
      <c r="D144" s="14" t="s">
        <v>296</v>
      </c>
      <c r="E144" s="14">
        <v>100.6</v>
      </c>
      <c r="F144" s="17">
        <v>79.8</v>
      </c>
      <c r="G144" s="18">
        <f t="shared" si="3"/>
        <v>81.01</v>
      </c>
    </row>
    <row r="145" s="3" customFormat="1" ht="18.95" customHeight="1" spans="1:7">
      <c r="A145" s="14" t="s">
        <v>283</v>
      </c>
      <c r="B145" s="14" t="s">
        <v>284</v>
      </c>
      <c r="C145" s="15" t="s">
        <v>297</v>
      </c>
      <c r="D145" s="14" t="s">
        <v>298</v>
      </c>
      <c r="E145" s="14">
        <v>106.4</v>
      </c>
      <c r="F145" s="17">
        <v>77.6</v>
      </c>
      <c r="G145" s="18">
        <f t="shared" si="3"/>
        <v>80.92</v>
      </c>
    </row>
    <row r="146" s="3" customFormat="1" ht="18.95" customHeight="1" spans="1:7">
      <c r="A146" s="14" t="s">
        <v>283</v>
      </c>
      <c r="B146" s="14" t="s">
        <v>284</v>
      </c>
      <c r="C146" s="15" t="s">
        <v>299</v>
      </c>
      <c r="D146" s="14" t="s">
        <v>300</v>
      </c>
      <c r="E146" s="14">
        <v>101</v>
      </c>
      <c r="F146" s="17">
        <v>78.2</v>
      </c>
      <c r="G146" s="18">
        <f t="shared" si="3"/>
        <v>79.99</v>
      </c>
    </row>
    <row r="147" s="3" customFormat="1" ht="18.95" customHeight="1" spans="1:7">
      <c r="A147" s="14" t="s">
        <v>283</v>
      </c>
      <c r="B147" s="14" t="s">
        <v>284</v>
      </c>
      <c r="C147" s="15" t="s">
        <v>301</v>
      </c>
      <c r="D147" s="14" t="s">
        <v>302</v>
      </c>
      <c r="E147" s="14">
        <v>100</v>
      </c>
      <c r="F147" s="17">
        <v>78</v>
      </c>
      <c r="G147" s="18">
        <f t="shared" si="3"/>
        <v>79.6</v>
      </c>
    </row>
    <row r="148" s="3" customFormat="1" ht="18.95" customHeight="1" spans="1:7">
      <c r="A148" s="14" t="s">
        <v>283</v>
      </c>
      <c r="B148" s="14" t="s">
        <v>284</v>
      </c>
      <c r="C148" s="15" t="s">
        <v>303</v>
      </c>
      <c r="D148" s="14" t="s">
        <v>304</v>
      </c>
      <c r="E148" s="14">
        <v>102.1</v>
      </c>
      <c r="F148" s="17">
        <v>75</v>
      </c>
      <c r="G148" s="18">
        <f t="shared" si="3"/>
        <v>78.03</v>
      </c>
    </row>
    <row r="149" s="3" customFormat="1" ht="18.95" customHeight="1" spans="1:7">
      <c r="A149" s="14" t="s">
        <v>283</v>
      </c>
      <c r="B149" s="14" t="s">
        <v>284</v>
      </c>
      <c r="C149" s="15" t="s">
        <v>305</v>
      </c>
      <c r="D149" s="14" t="s">
        <v>306</v>
      </c>
      <c r="E149" s="14">
        <v>100</v>
      </c>
      <c r="F149" s="17">
        <v>75.4</v>
      </c>
      <c r="G149" s="18">
        <f t="shared" si="3"/>
        <v>77.78</v>
      </c>
    </row>
    <row r="150" s="3" customFormat="1" ht="18.95" customHeight="1" spans="1:7">
      <c r="A150" s="14" t="s">
        <v>283</v>
      </c>
      <c r="B150" s="14" t="s">
        <v>284</v>
      </c>
      <c r="C150" s="15" t="s">
        <v>307</v>
      </c>
      <c r="D150" s="14" t="s">
        <v>308</v>
      </c>
      <c r="E150" s="14">
        <v>101.4</v>
      </c>
      <c r="F150" s="17">
        <v>74.8</v>
      </c>
      <c r="G150" s="18">
        <f t="shared" si="3"/>
        <v>77.71</v>
      </c>
    </row>
    <row r="151" s="3" customFormat="1" ht="18.95" customHeight="1" spans="1:7">
      <c r="A151" s="14" t="s">
        <v>309</v>
      </c>
      <c r="B151" s="14" t="s">
        <v>310</v>
      </c>
      <c r="C151" s="15" t="s">
        <v>311</v>
      </c>
      <c r="D151" s="14" t="s">
        <v>312</v>
      </c>
      <c r="E151" s="14">
        <v>104.8</v>
      </c>
      <c r="F151" s="17">
        <v>83.6</v>
      </c>
      <c r="G151" s="18">
        <f t="shared" si="3"/>
        <v>84.72</v>
      </c>
    </row>
    <row r="152" s="3" customFormat="1" ht="18.95" customHeight="1" spans="1:7">
      <c r="A152" s="14" t="s">
        <v>309</v>
      </c>
      <c r="B152" s="14" t="s">
        <v>310</v>
      </c>
      <c r="C152" s="15" t="s">
        <v>313</v>
      </c>
      <c r="D152" s="14" t="s">
        <v>314</v>
      </c>
      <c r="E152" s="14">
        <v>98.2</v>
      </c>
      <c r="F152" s="17">
        <v>82.8</v>
      </c>
      <c r="G152" s="18">
        <f t="shared" si="3"/>
        <v>82.51</v>
      </c>
    </row>
    <row r="153" s="3" customFormat="1" ht="18.95" customHeight="1" spans="1:7">
      <c r="A153" s="14" t="s">
        <v>309</v>
      </c>
      <c r="B153" s="14" t="s">
        <v>310</v>
      </c>
      <c r="C153" s="15" t="s">
        <v>315</v>
      </c>
      <c r="D153" s="14" t="s">
        <v>316</v>
      </c>
      <c r="E153" s="14">
        <v>89.8</v>
      </c>
      <c r="F153" s="17">
        <v>84.4</v>
      </c>
      <c r="G153" s="18">
        <f t="shared" si="3"/>
        <v>81.53</v>
      </c>
    </row>
    <row r="154" s="3" customFormat="1" ht="18.95" customHeight="1" spans="1:7">
      <c r="A154" s="14" t="s">
        <v>309</v>
      </c>
      <c r="B154" s="14" t="s">
        <v>310</v>
      </c>
      <c r="C154" s="15" t="s">
        <v>317</v>
      </c>
      <c r="D154" s="14" t="s">
        <v>318</v>
      </c>
      <c r="E154" s="14">
        <v>91.6</v>
      </c>
      <c r="F154" s="17">
        <v>80</v>
      </c>
      <c r="G154" s="18">
        <f t="shared" si="3"/>
        <v>78.9</v>
      </c>
    </row>
    <row r="155" s="3" customFormat="1" ht="18.95" customHeight="1" spans="1:7">
      <c r="A155" s="14" t="s">
        <v>309</v>
      </c>
      <c r="B155" s="14" t="s">
        <v>310</v>
      </c>
      <c r="C155" s="15" t="s">
        <v>319</v>
      </c>
      <c r="D155" s="14" t="s">
        <v>320</v>
      </c>
      <c r="E155" s="14">
        <v>89.8</v>
      </c>
      <c r="F155" s="17">
        <v>80.4</v>
      </c>
      <c r="G155" s="18">
        <f t="shared" si="3"/>
        <v>78.73</v>
      </c>
    </row>
    <row r="156" s="3" customFormat="1" ht="18.95" customHeight="1" spans="1:7">
      <c r="A156" s="14" t="s">
        <v>309</v>
      </c>
      <c r="B156" s="14" t="s">
        <v>310</v>
      </c>
      <c r="C156" s="15" t="s">
        <v>321</v>
      </c>
      <c r="D156" s="14" t="s">
        <v>322</v>
      </c>
      <c r="E156" s="14">
        <v>83.4</v>
      </c>
      <c r="F156" s="17">
        <v>82.4</v>
      </c>
      <c r="G156" s="18">
        <f t="shared" si="3"/>
        <v>78.53</v>
      </c>
    </row>
    <row r="157" s="3" customFormat="1" ht="18.95" customHeight="1" spans="1:7">
      <c r="A157" s="14" t="s">
        <v>309</v>
      </c>
      <c r="B157" s="14" t="s">
        <v>310</v>
      </c>
      <c r="C157" s="15" t="s">
        <v>323</v>
      </c>
      <c r="D157" s="14" t="s">
        <v>324</v>
      </c>
      <c r="E157" s="14">
        <v>86.6</v>
      </c>
      <c r="F157" s="17">
        <v>80.4</v>
      </c>
      <c r="G157" s="18">
        <f t="shared" si="3"/>
        <v>77.93</v>
      </c>
    </row>
    <row r="158" s="3" customFormat="1" ht="18.95" customHeight="1" spans="1:7">
      <c r="A158" s="14" t="s">
        <v>309</v>
      </c>
      <c r="B158" s="14" t="s">
        <v>310</v>
      </c>
      <c r="C158" s="15" t="s">
        <v>325</v>
      </c>
      <c r="D158" s="14" t="s">
        <v>326</v>
      </c>
      <c r="E158" s="14">
        <v>79.2</v>
      </c>
      <c r="F158" s="17">
        <v>82.4</v>
      </c>
      <c r="G158" s="18">
        <f t="shared" si="3"/>
        <v>77.48</v>
      </c>
    </row>
    <row r="159" s="3" customFormat="1" ht="18.95" customHeight="1" spans="1:7">
      <c r="A159" s="14" t="s">
        <v>309</v>
      </c>
      <c r="B159" s="14" t="s">
        <v>310</v>
      </c>
      <c r="C159" s="15" t="s">
        <v>327</v>
      </c>
      <c r="D159" s="14" t="s">
        <v>328</v>
      </c>
      <c r="E159" s="14">
        <v>78.4</v>
      </c>
      <c r="F159" s="17">
        <v>81.6</v>
      </c>
      <c r="G159" s="18">
        <f t="shared" si="3"/>
        <v>76.72</v>
      </c>
    </row>
    <row r="160" s="3" customFormat="1" ht="18.95" customHeight="1" spans="1:7">
      <c r="A160" s="14" t="s">
        <v>309</v>
      </c>
      <c r="B160" s="14" t="s">
        <v>310</v>
      </c>
      <c r="C160" s="15" t="s">
        <v>329</v>
      </c>
      <c r="D160" s="14" t="s">
        <v>330</v>
      </c>
      <c r="E160" s="14">
        <v>88.8</v>
      </c>
      <c r="F160" s="17">
        <v>77.8</v>
      </c>
      <c r="G160" s="18">
        <f t="shared" si="3"/>
        <v>76.66</v>
      </c>
    </row>
    <row r="161" s="3" customFormat="1" ht="18.95" customHeight="1" spans="1:7">
      <c r="A161" s="14" t="s">
        <v>309</v>
      </c>
      <c r="B161" s="14" t="s">
        <v>310</v>
      </c>
      <c r="C161" s="15" t="s">
        <v>331</v>
      </c>
      <c r="D161" s="14" t="s">
        <v>332</v>
      </c>
      <c r="E161" s="14">
        <v>71.2</v>
      </c>
      <c r="F161" s="17">
        <v>81</v>
      </c>
      <c r="G161" s="18">
        <f t="shared" si="3"/>
        <v>74.5</v>
      </c>
    </row>
    <row r="162" s="3" customFormat="1" ht="18.95" customHeight="1" spans="1:7">
      <c r="A162" s="14" t="s">
        <v>309</v>
      </c>
      <c r="B162" s="14" t="s">
        <v>310</v>
      </c>
      <c r="C162" s="15" t="s">
        <v>333</v>
      </c>
      <c r="D162" s="14" t="s">
        <v>334</v>
      </c>
      <c r="E162" s="14">
        <v>63.6</v>
      </c>
      <c r="F162" s="17">
        <v>78.2</v>
      </c>
      <c r="G162" s="18">
        <f t="shared" si="3"/>
        <v>70.64</v>
      </c>
    </row>
    <row r="163" s="3" customFormat="1" ht="18.95" customHeight="1" spans="1:7">
      <c r="A163" s="14" t="s">
        <v>335</v>
      </c>
      <c r="B163" s="14" t="s">
        <v>336</v>
      </c>
      <c r="C163" s="15" t="s">
        <v>337</v>
      </c>
      <c r="D163" s="14" t="s">
        <v>338</v>
      </c>
      <c r="E163" s="14">
        <v>101</v>
      </c>
      <c r="F163" s="20">
        <v>79.4</v>
      </c>
      <c r="G163" s="18">
        <f t="shared" si="3"/>
        <v>80.83</v>
      </c>
    </row>
    <row r="164" s="3" customFormat="1" ht="18.95" customHeight="1" spans="1:7">
      <c r="A164" s="14" t="s">
        <v>335</v>
      </c>
      <c r="B164" s="14" t="s">
        <v>336</v>
      </c>
      <c r="C164" s="15" t="s">
        <v>339</v>
      </c>
      <c r="D164" s="14" t="s">
        <v>340</v>
      </c>
      <c r="E164" s="14">
        <v>94.4</v>
      </c>
      <c r="F164" s="20">
        <v>80.8</v>
      </c>
      <c r="G164" s="18">
        <f t="shared" si="3"/>
        <v>80.16</v>
      </c>
    </row>
    <row r="165" s="3" customFormat="1" ht="18.95" customHeight="1" spans="1:7">
      <c r="A165" s="14" t="s">
        <v>335</v>
      </c>
      <c r="B165" s="14" t="s">
        <v>336</v>
      </c>
      <c r="C165" s="15" t="s">
        <v>341</v>
      </c>
      <c r="D165" s="14" t="s">
        <v>342</v>
      </c>
      <c r="E165" s="14">
        <v>99.2</v>
      </c>
      <c r="F165" s="20">
        <v>68</v>
      </c>
      <c r="G165" s="18">
        <f t="shared" si="3"/>
        <v>72.4</v>
      </c>
    </row>
    <row r="166" s="3" customFormat="1" ht="18.95" customHeight="1" spans="1:7">
      <c r="A166" s="14" t="s">
        <v>343</v>
      </c>
      <c r="B166" s="14" t="s">
        <v>344</v>
      </c>
      <c r="C166" s="15" t="s">
        <v>345</v>
      </c>
      <c r="D166" s="14" t="s">
        <v>346</v>
      </c>
      <c r="E166" s="14">
        <v>85.6</v>
      </c>
      <c r="F166" s="20">
        <v>85</v>
      </c>
      <c r="G166" s="18">
        <f t="shared" si="3"/>
        <v>80.9</v>
      </c>
    </row>
    <row r="167" s="3" customFormat="1" ht="18.95" customHeight="1" spans="1:7">
      <c r="A167" s="14" t="s">
        <v>343</v>
      </c>
      <c r="B167" s="14" t="s">
        <v>344</v>
      </c>
      <c r="C167" s="15" t="s">
        <v>347</v>
      </c>
      <c r="D167" s="14" t="s">
        <v>348</v>
      </c>
      <c r="E167" s="14">
        <v>91.8</v>
      </c>
      <c r="F167" s="20">
        <v>77.8</v>
      </c>
      <c r="G167" s="18">
        <f t="shared" si="3"/>
        <v>77.41</v>
      </c>
    </row>
    <row r="168" s="3" customFormat="1" ht="18.95" customHeight="1" spans="1:7">
      <c r="A168" s="14" t="s">
        <v>343</v>
      </c>
      <c r="B168" s="14" t="s">
        <v>344</v>
      </c>
      <c r="C168" s="15" t="s">
        <v>349</v>
      </c>
      <c r="D168" s="14" t="s">
        <v>350</v>
      </c>
      <c r="E168" s="14">
        <v>80.4</v>
      </c>
      <c r="F168" s="20">
        <v>77.6</v>
      </c>
      <c r="G168" s="18">
        <f t="shared" si="3"/>
        <v>74.42</v>
      </c>
    </row>
    <row r="169" s="3" customFormat="1" ht="18.95" customHeight="1" spans="1:7">
      <c r="A169" s="14" t="s">
        <v>343</v>
      </c>
      <c r="B169" s="14" t="s">
        <v>344</v>
      </c>
      <c r="C169" s="15" t="s">
        <v>351</v>
      </c>
      <c r="D169" s="14" t="s">
        <v>352</v>
      </c>
      <c r="E169" s="14">
        <v>91.2</v>
      </c>
      <c r="F169" s="20">
        <v>70.8</v>
      </c>
      <c r="G169" s="18">
        <f t="shared" si="3"/>
        <v>72.36</v>
      </c>
    </row>
    <row r="170" s="3" customFormat="1" ht="18.95" customHeight="1" spans="1:7">
      <c r="A170" s="14" t="s">
        <v>343</v>
      </c>
      <c r="B170" s="14" t="s">
        <v>344</v>
      </c>
      <c r="C170" s="15" t="s">
        <v>353</v>
      </c>
      <c r="D170" s="14" t="s">
        <v>354</v>
      </c>
      <c r="E170" s="14">
        <v>85.8</v>
      </c>
      <c r="F170" s="20">
        <v>71.8</v>
      </c>
      <c r="G170" s="18">
        <f t="shared" si="3"/>
        <v>71.71</v>
      </c>
    </row>
    <row r="171" s="3" customFormat="1" ht="18.95" customHeight="1" spans="1:7">
      <c r="A171" s="14" t="s">
        <v>343</v>
      </c>
      <c r="B171" s="14" t="s">
        <v>344</v>
      </c>
      <c r="C171" s="15" t="s">
        <v>355</v>
      </c>
      <c r="D171" s="14" t="s">
        <v>356</v>
      </c>
      <c r="E171" s="14">
        <v>82.4</v>
      </c>
      <c r="F171" s="20">
        <v>71</v>
      </c>
      <c r="G171" s="18">
        <f t="shared" si="3"/>
        <v>70.3</v>
      </c>
    </row>
    <row r="172" s="3" customFormat="1" ht="18.95" customHeight="1" spans="1:7">
      <c r="A172" s="14" t="s">
        <v>357</v>
      </c>
      <c r="B172" s="23" t="s">
        <v>358</v>
      </c>
      <c r="C172" s="15" t="s">
        <v>359</v>
      </c>
      <c r="D172" s="14" t="s">
        <v>360</v>
      </c>
      <c r="E172" s="14">
        <v>90.4</v>
      </c>
      <c r="F172" s="17">
        <v>85.2</v>
      </c>
      <c r="G172" s="18">
        <f t="shared" si="3"/>
        <v>82.24</v>
      </c>
    </row>
    <row r="173" s="3" customFormat="1" ht="18.95" customHeight="1" spans="1:7">
      <c r="A173" s="14" t="s">
        <v>357</v>
      </c>
      <c r="B173" s="23" t="s">
        <v>358</v>
      </c>
      <c r="C173" s="15" t="s">
        <v>361</v>
      </c>
      <c r="D173" s="14" t="s">
        <v>362</v>
      </c>
      <c r="E173" s="14">
        <v>97.4</v>
      </c>
      <c r="F173" s="17">
        <v>82</v>
      </c>
      <c r="G173" s="18">
        <f t="shared" si="3"/>
        <v>81.75</v>
      </c>
    </row>
    <row r="174" s="3" customFormat="1" ht="18.95" customHeight="1" spans="1:7">
      <c r="A174" s="14" t="s">
        <v>357</v>
      </c>
      <c r="B174" s="23" t="s">
        <v>358</v>
      </c>
      <c r="C174" s="15" t="s">
        <v>363</v>
      </c>
      <c r="D174" s="14" t="s">
        <v>364</v>
      </c>
      <c r="E174" s="14">
        <v>92.6</v>
      </c>
      <c r="F174" s="17">
        <v>83.6</v>
      </c>
      <c r="G174" s="18">
        <f t="shared" si="3"/>
        <v>81.67</v>
      </c>
    </row>
    <row r="175" s="3" customFormat="1" ht="18.95" customHeight="1" spans="1:7">
      <c r="A175" s="14" t="s">
        <v>357</v>
      </c>
      <c r="B175" s="23" t="s">
        <v>358</v>
      </c>
      <c r="C175" s="15" t="s">
        <v>365</v>
      </c>
      <c r="D175" s="14" t="s">
        <v>366</v>
      </c>
      <c r="E175" s="14">
        <v>81.4</v>
      </c>
      <c r="F175" s="17">
        <v>86.6</v>
      </c>
      <c r="G175" s="18">
        <f t="shared" si="3"/>
        <v>80.97</v>
      </c>
    </row>
    <row r="176" s="3" customFormat="1" ht="18.95" customHeight="1" spans="1:7">
      <c r="A176" s="14" t="s">
        <v>357</v>
      </c>
      <c r="B176" s="23" t="s">
        <v>358</v>
      </c>
      <c r="C176" s="15" t="s">
        <v>367</v>
      </c>
      <c r="D176" s="14" t="s">
        <v>368</v>
      </c>
      <c r="E176" s="14">
        <v>94.8</v>
      </c>
      <c r="F176" s="17">
        <v>81.8</v>
      </c>
      <c r="G176" s="18">
        <f t="shared" si="3"/>
        <v>80.96</v>
      </c>
    </row>
    <row r="177" s="3" customFormat="1" ht="18.95" customHeight="1" spans="1:7">
      <c r="A177" s="14" t="s">
        <v>357</v>
      </c>
      <c r="B177" s="23" t="s">
        <v>358</v>
      </c>
      <c r="C177" s="15" t="s">
        <v>369</v>
      </c>
      <c r="D177" s="14" t="s">
        <v>370</v>
      </c>
      <c r="E177" s="14">
        <v>88.4</v>
      </c>
      <c r="F177" s="17">
        <v>81.6</v>
      </c>
      <c r="G177" s="18">
        <f t="shared" si="3"/>
        <v>79.22</v>
      </c>
    </row>
    <row r="178" s="3" customFormat="1" ht="18.95" customHeight="1" spans="1:7">
      <c r="A178" s="14" t="s">
        <v>357</v>
      </c>
      <c r="B178" s="23" t="s">
        <v>358</v>
      </c>
      <c r="C178" s="15" t="s">
        <v>371</v>
      </c>
      <c r="D178" s="14" t="s">
        <v>372</v>
      </c>
      <c r="E178" s="14">
        <v>90.6</v>
      </c>
      <c r="F178" s="17">
        <v>80.6</v>
      </c>
      <c r="G178" s="18">
        <f t="shared" si="3"/>
        <v>79.07</v>
      </c>
    </row>
    <row r="179" s="3" customFormat="1" ht="18.95" customHeight="1" spans="1:7">
      <c r="A179" s="14" t="s">
        <v>357</v>
      </c>
      <c r="B179" s="23" t="s">
        <v>358</v>
      </c>
      <c r="C179" s="15" t="s">
        <v>373</v>
      </c>
      <c r="D179" s="14" t="s">
        <v>374</v>
      </c>
      <c r="E179" s="14">
        <v>84.8</v>
      </c>
      <c r="F179" s="17">
        <v>82</v>
      </c>
      <c r="G179" s="18">
        <f t="shared" si="3"/>
        <v>78.6</v>
      </c>
    </row>
    <row r="180" s="3" customFormat="1" ht="18.95" customHeight="1" spans="1:7">
      <c r="A180" s="14" t="s">
        <v>357</v>
      </c>
      <c r="B180" s="23" t="s">
        <v>358</v>
      </c>
      <c r="C180" s="15" t="s">
        <v>375</v>
      </c>
      <c r="D180" s="14" t="s">
        <v>376</v>
      </c>
      <c r="E180" s="14">
        <v>86.2</v>
      </c>
      <c r="F180" s="17">
        <v>79.8</v>
      </c>
      <c r="G180" s="18">
        <f t="shared" si="3"/>
        <v>77.41</v>
      </c>
    </row>
    <row r="181" s="3" customFormat="1" ht="18.95" customHeight="1" spans="1:7">
      <c r="A181" s="14" t="s">
        <v>357</v>
      </c>
      <c r="B181" s="23" t="s">
        <v>358</v>
      </c>
      <c r="C181" s="15" t="s">
        <v>377</v>
      </c>
      <c r="D181" s="14" t="s">
        <v>378</v>
      </c>
      <c r="E181" s="14">
        <v>81.4</v>
      </c>
      <c r="F181" s="17">
        <v>80.2</v>
      </c>
      <c r="G181" s="18">
        <f t="shared" si="3"/>
        <v>76.49</v>
      </c>
    </row>
    <row r="182" s="3" customFormat="1" ht="18.95" customHeight="1" spans="1:7">
      <c r="A182" s="14" t="s">
        <v>357</v>
      </c>
      <c r="B182" s="23" t="s">
        <v>358</v>
      </c>
      <c r="C182" s="15" t="s">
        <v>379</v>
      </c>
      <c r="D182" s="14" t="s">
        <v>380</v>
      </c>
      <c r="E182" s="14">
        <v>80.4</v>
      </c>
      <c r="F182" s="17">
        <v>77.2</v>
      </c>
      <c r="G182" s="18">
        <f t="shared" si="3"/>
        <v>74.14</v>
      </c>
    </row>
    <row r="183" s="3" customFormat="1" ht="18.95" customHeight="1" spans="1:7">
      <c r="A183" s="14" t="s">
        <v>357</v>
      </c>
      <c r="B183" s="23" t="s">
        <v>358</v>
      </c>
      <c r="C183" s="15" t="s">
        <v>381</v>
      </c>
      <c r="D183" s="14" t="s">
        <v>382</v>
      </c>
      <c r="E183" s="14">
        <v>89.4</v>
      </c>
      <c r="F183" s="17">
        <v>73.6</v>
      </c>
      <c r="G183" s="18">
        <f t="shared" si="3"/>
        <v>73.87</v>
      </c>
    </row>
    <row r="184" s="3" customFormat="1" ht="18.95" customHeight="1" spans="1:7">
      <c r="A184" s="14" t="s">
        <v>357</v>
      </c>
      <c r="B184" s="23" t="s">
        <v>358</v>
      </c>
      <c r="C184" s="15" t="s">
        <v>383</v>
      </c>
      <c r="D184" s="14" t="s">
        <v>384</v>
      </c>
      <c r="E184" s="14">
        <v>93</v>
      </c>
      <c r="F184" s="17">
        <v>71.6</v>
      </c>
      <c r="G184" s="18">
        <f t="shared" si="3"/>
        <v>73.37</v>
      </c>
    </row>
    <row r="185" s="3" customFormat="1" ht="18.95" customHeight="1" spans="1:7">
      <c r="A185" s="14" t="s">
        <v>357</v>
      </c>
      <c r="B185" s="23" t="s">
        <v>358</v>
      </c>
      <c r="C185" s="15" t="s">
        <v>385</v>
      </c>
      <c r="D185" s="14" t="s">
        <v>386</v>
      </c>
      <c r="E185" s="14">
        <v>81.6</v>
      </c>
      <c r="F185" s="17">
        <v>72.4</v>
      </c>
      <c r="G185" s="18">
        <f t="shared" si="3"/>
        <v>71.08</v>
      </c>
    </row>
    <row r="186" s="3" customFormat="1" ht="18.95" customHeight="1" spans="1:7">
      <c r="A186" s="14" t="s">
        <v>357</v>
      </c>
      <c r="B186" s="23" t="s">
        <v>358</v>
      </c>
      <c r="C186" s="15" t="s">
        <v>387</v>
      </c>
      <c r="D186" s="14" t="s">
        <v>388</v>
      </c>
      <c r="E186" s="14">
        <v>86.4</v>
      </c>
      <c r="F186" s="21">
        <v>0</v>
      </c>
      <c r="G186" s="18">
        <f t="shared" si="3"/>
        <v>21.6</v>
      </c>
    </row>
    <row r="187" s="3" customFormat="1" ht="18.95" customHeight="1" spans="1:7">
      <c r="A187" s="14" t="s">
        <v>389</v>
      </c>
      <c r="B187" s="14" t="s">
        <v>390</v>
      </c>
      <c r="C187" s="15">
        <v>23004028</v>
      </c>
      <c r="D187" s="14" t="s">
        <v>391</v>
      </c>
      <c r="E187" s="14">
        <v>102.72</v>
      </c>
      <c r="F187" s="17">
        <v>83.2</v>
      </c>
      <c r="G187" s="18">
        <f t="shared" si="3"/>
        <v>83.92</v>
      </c>
    </row>
    <row r="188" s="3" customFormat="1" ht="18.95" customHeight="1" spans="1:7">
      <c r="A188" s="14" t="s">
        <v>389</v>
      </c>
      <c r="B188" s="14" t="s">
        <v>390</v>
      </c>
      <c r="C188" s="15" t="s">
        <v>392</v>
      </c>
      <c r="D188" s="14" t="s">
        <v>393</v>
      </c>
      <c r="E188" s="14">
        <v>94.8</v>
      </c>
      <c r="F188" s="17">
        <v>83.6</v>
      </c>
      <c r="G188" s="18">
        <f t="shared" si="3"/>
        <v>82.22</v>
      </c>
    </row>
    <row r="189" s="3" customFormat="1" ht="18.95" customHeight="1" spans="1:7">
      <c r="A189" s="14" t="s">
        <v>389</v>
      </c>
      <c r="B189" s="14" t="s">
        <v>390</v>
      </c>
      <c r="C189" s="15" t="s">
        <v>394</v>
      </c>
      <c r="D189" s="14" t="s">
        <v>395</v>
      </c>
      <c r="E189" s="14">
        <v>99.92</v>
      </c>
      <c r="F189" s="17">
        <v>81.6</v>
      </c>
      <c r="G189" s="18">
        <f t="shared" si="3"/>
        <v>82.1</v>
      </c>
    </row>
    <row r="190" s="3" customFormat="1" ht="18.95" customHeight="1" spans="1:7">
      <c r="A190" s="14" t="s">
        <v>389</v>
      </c>
      <c r="B190" s="14" t="s">
        <v>390</v>
      </c>
      <c r="C190" s="15" t="s">
        <v>396</v>
      </c>
      <c r="D190" s="14" t="s">
        <v>397</v>
      </c>
      <c r="E190" s="14">
        <v>93.6</v>
      </c>
      <c r="F190" s="17">
        <v>83.4</v>
      </c>
      <c r="G190" s="18">
        <f t="shared" si="3"/>
        <v>81.78</v>
      </c>
    </row>
    <row r="191" s="3" customFormat="1" ht="18.95" customHeight="1" spans="1:7">
      <c r="A191" s="14" t="s">
        <v>389</v>
      </c>
      <c r="B191" s="14" t="s">
        <v>390</v>
      </c>
      <c r="C191" s="15" t="s">
        <v>398</v>
      </c>
      <c r="D191" s="14" t="s">
        <v>399</v>
      </c>
      <c r="E191" s="14">
        <v>94.48</v>
      </c>
      <c r="F191" s="17">
        <v>81.8</v>
      </c>
      <c r="G191" s="18">
        <f t="shared" si="3"/>
        <v>80.88</v>
      </c>
    </row>
    <row r="192" s="3" customFormat="1" ht="18.95" customHeight="1" spans="1:7">
      <c r="A192" s="14" t="s">
        <v>389</v>
      </c>
      <c r="B192" s="14" t="s">
        <v>390</v>
      </c>
      <c r="C192" s="15" t="s">
        <v>400</v>
      </c>
      <c r="D192" s="14" t="s">
        <v>401</v>
      </c>
      <c r="E192" s="14">
        <v>97.68</v>
      </c>
      <c r="F192" s="17">
        <v>80.2</v>
      </c>
      <c r="G192" s="18">
        <f t="shared" si="3"/>
        <v>80.56</v>
      </c>
    </row>
    <row r="193" s="3" customFormat="1" ht="18.95" customHeight="1" spans="1:7">
      <c r="A193" s="14" t="s">
        <v>389</v>
      </c>
      <c r="B193" s="14" t="s">
        <v>390</v>
      </c>
      <c r="C193" s="15" t="s">
        <v>402</v>
      </c>
      <c r="D193" s="14" t="s">
        <v>403</v>
      </c>
      <c r="E193" s="14">
        <v>94.08</v>
      </c>
      <c r="F193" s="17">
        <v>80.4</v>
      </c>
      <c r="G193" s="18">
        <f t="shared" si="3"/>
        <v>79.8</v>
      </c>
    </row>
    <row r="194" s="3" customFormat="1" ht="18.95" customHeight="1" spans="1:7">
      <c r="A194" s="14" t="s">
        <v>389</v>
      </c>
      <c r="B194" s="14" t="s">
        <v>390</v>
      </c>
      <c r="C194" s="15" t="s">
        <v>404</v>
      </c>
      <c r="D194" s="14" t="s">
        <v>405</v>
      </c>
      <c r="E194" s="14">
        <v>95.2</v>
      </c>
      <c r="F194" s="17">
        <v>79.4</v>
      </c>
      <c r="G194" s="18">
        <f t="shared" si="3"/>
        <v>79.38</v>
      </c>
    </row>
    <row r="195" s="3" customFormat="1" ht="18.95" customHeight="1" spans="1:7">
      <c r="A195" s="14" t="s">
        <v>389</v>
      </c>
      <c r="B195" s="14" t="s">
        <v>390</v>
      </c>
      <c r="C195" s="15" t="s">
        <v>406</v>
      </c>
      <c r="D195" s="14" t="s">
        <v>407</v>
      </c>
      <c r="E195" s="14">
        <v>98.64</v>
      </c>
      <c r="F195" s="17">
        <v>76.8</v>
      </c>
      <c r="G195" s="18">
        <f t="shared" ref="G195:G258" si="4">ROUND((E195/1.2*0.3+F195*0.7),2)</f>
        <v>78.42</v>
      </c>
    </row>
    <row r="196" s="3" customFormat="1" ht="18.95" customHeight="1" spans="1:7">
      <c r="A196" s="14" t="s">
        <v>389</v>
      </c>
      <c r="B196" s="14" t="s">
        <v>390</v>
      </c>
      <c r="C196" s="15" t="s">
        <v>408</v>
      </c>
      <c r="D196" s="14" t="s">
        <v>409</v>
      </c>
      <c r="E196" s="14">
        <v>92.88</v>
      </c>
      <c r="F196" s="17">
        <v>77.4</v>
      </c>
      <c r="G196" s="18">
        <f t="shared" si="4"/>
        <v>77.4</v>
      </c>
    </row>
    <row r="197" s="3" customFormat="1" ht="18.95" customHeight="1" spans="1:7">
      <c r="A197" s="14" t="s">
        <v>389</v>
      </c>
      <c r="B197" s="14" t="s">
        <v>390</v>
      </c>
      <c r="C197" s="15" t="s">
        <v>410</v>
      </c>
      <c r="D197" s="14" t="s">
        <v>411</v>
      </c>
      <c r="E197" s="14">
        <v>93.12</v>
      </c>
      <c r="F197" s="17">
        <v>77</v>
      </c>
      <c r="G197" s="18">
        <f t="shared" si="4"/>
        <v>77.18</v>
      </c>
    </row>
    <row r="198" s="3" customFormat="1" ht="18.95" customHeight="1" spans="1:7">
      <c r="A198" s="14" t="s">
        <v>389</v>
      </c>
      <c r="B198" s="14" t="s">
        <v>390</v>
      </c>
      <c r="C198" s="15" t="s">
        <v>412</v>
      </c>
      <c r="D198" s="14" t="s">
        <v>413</v>
      </c>
      <c r="E198" s="14">
        <v>96.32</v>
      </c>
      <c r="F198" s="17">
        <v>75.8</v>
      </c>
      <c r="G198" s="18">
        <f t="shared" si="4"/>
        <v>77.14</v>
      </c>
    </row>
    <row r="199" s="3" customFormat="1" ht="18.95" customHeight="1" spans="1:7">
      <c r="A199" s="14" t="s">
        <v>414</v>
      </c>
      <c r="B199" s="14" t="s">
        <v>415</v>
      </c>
      <c r="C199" s="15">
        <v>23000220</v>
      </c>
      <c r="D199" s="14" t="s">
        <v>416</v>
      </c>
      <c r="E199" s="14">
        <v>97.4</v>
      </c>
      <c r="F199" s="17">
        <v>87</v>
      </c>
      <c r="G199" s="18">
        <f t="shared" si="4"/>
        <v>85.25</v>
      </c>
    </row>
    <row r="200" s="3" customFormat="1" ht="18.95" customHeight="1" spans="1:7">
      <c r="A200" s="14" t="s">
        <v>414</v>
      </c>
      <c r="B200" s="14" t="s">
        <v>415</v>
      </c>
      <c r="C200" s="15" t="s">
        <v>417</v>
      </c>
      <c r="D200" s="14" t="s">
        <v>418</v>
      </c>
      <c r="E200" s="14">
        <v>93.2</v>
      </c>
      <c r="F200" s="17">
        <v>85.2</v>
      </c>
      <c r="G200" s="18">
        <f t="shared" si="4"/>
        <v>82.94</v>
      </c>
    </row>
    <row r="201" s="3" customFormat="1" ht="18.95" customHeight="1" spans="1:7">
      <c r="A201" s="14" t="s">
        <v>414</v>
      </c>
      <c r="B201" s="14" t="s">
        <v>415</v>
      </c>
      <c r="C201" s="15" t="s">
        <v>419</v>
      </c>
      <c r="D201" s="14" t="s">
        <v>420</v>
      </c>
      <c r="E201" s="14">
        <v>96</v>
      </c>
      <c r="F201" s="17">
        <v>82.8</v>
      </c>
      <c r="G201" s="18">
        <f t="shared" si="4"/>
        <v>81.96</v>
      </c>
    </row>
    <row r="202" s="3" customFormat="1" ht="18.95" customHeight="1" spans="1:7">
      <c r="A202" s="14" t="s">
        <v>414</v>
      </c>
      <c r="B202" s="14" t="s">
        <v>415</v>
      </c>
      <c r="C202" s="15" t="s">
        <v>421</v>
      </c>
      <c r="D202" s="14" t="s">
        <v>422</v>
      </c>
      <c r="E202" s="14">
        <v>94.4</v>
      </c>
      <c r="F202" s="17">
        <v>82.6</v>
      </c>
      <c r="G202" s="18">
        <f t="shared" si="4"/>
        <v>81.42</v>
      </c>
    </row>
    <row r="203" s="3" customFormat="1" ht="18.95" customHeight="1" spans="1:7">
      <c r="A203" s="14" t="s">
        <v>414</v>
      </c>
      <c r="B203" s="14" t="s">
        <v>415</v>
      </c>
      <c r="C203" s="15" t="s">
        <v>423</v>
      </c>
      <c r="D203" s="14" t="s">
        <v>424</v>
      </c>
      <c r="E203" s="14">
        <v>89.2</v>
      </c>
      <c r="F203" s="17">
        <v>83.6</v>
      </c>
      <c r="G203" s="18">
        <f t="shared" si="4"/>
        <v>80.82</v>
      </c>
    </row>
    <row r="204" s="3" customFormat="1" ht="18.95" customHeight="1" spans="1:7">
      <c r="A204" s="14" t="s">
        <v>414</v>
      </c>
      <c r="B204" s="14" t="s">
        <v>415</v>
      </c>
      <c r="C204" s="15" t="s">
        <v>425</v>
      </c>
      <c r="D204" s="14" t="s">
        <v>426</v>
      </c>
      <c r="E204" s="14">
        <v>86.8</v>
      </c>
      <c r="F204" s="17">
        <v>82.8</v>
      </c>
      <c r="G204" s="18">
        <f t="shared" si="4"/>
        <v>79.66</v>
      </c>
    </row>
    <row r="205" s="3" customFormat="1" ht="18.95" customHeight="1" spans="1:7">
      <c r="A205" s="14" t="s">
        <v>414</v>
      </c>
      <c r="B205" s="14" t="s">
        <v>415</v>
      </c>
      <c r="C205" s="15" t="s">
        <v>427</v>
      </c>
      <c r="D205" s="14" t="s">
        <v>428</v>
      </c>
      <c r="E205" s="14">
        <v>92</v>
      </c>
      <c r="F205" s="17">
        <v>79.4</v>
      </c>
      <c r="G205" s="18">
        <f t="shared" si="4"/>
        <v>78.58</v>
      </c>
    </row>
    <row r="206" s="3" customFormat="1" ht="18.95" customHeight="1" spans="1:7">
      <c r="A206" s="14" t="s">
        <v>414</v>
      </c>
      <c r="B206" s="14" t="s">
        <v>415</v>
      </c>
      <c r="C206" s="15" t="s">
        <v>429</v>
      </c>
      <c r="D206" s="14" t="s">
        <v>430</v>
      </c>
      <c r="E206" s="14">
        <v>90.4</v>
      </c>
      <c r="F206" s="17">
        <v>79</v>
      </c>
      <c r="G206" s="18">
        <f t="shared" si="4"/>
        <v>77.9</v>
      </c>
    </row>
    <row r="207" s="3" customFormat="1" ht="18.95" customHeight="1" spans="1:7">
      <c r="A207" s="14" t="s">
        <v>414</v>
      </c>
      <c r="B207" s="14" t="s">
        <v>415</v>
      </c>
      <c r="C207" s="15" t="s">
        <v>431</v>
      </c>
      <c r="D207" s="14" t="s">
        <v>432</v>
      </c>
      <c r="E207" s="14">
        <v>86.4</v>
      </c>
      <c r="F207" s="17">
        <v>79</v>
      </c>
      <c r="G207" s="18">
        <f t="shared" si="4"/>
        <v>76.9</v>
      </c>
    </row>
    <row r="208" s="3" customFormat="1" ht="18.95" customHeight="1" spans="1:7">
      <c r="A208" s="14" t="s">
        <v>414</v>
      </c>
      <c r="B208" s="14" t="s">
        <v>415</v>
      </c>
      <c r="C208" s="15" t="s">
        <v>433</v>
      </c>
      <c r="D208" s="14" t="s">
        <v>434</v>
      </c>
      <c r="E208" s="14">
        <v>92.8</v>
      </c>
      <c r="F208" s="17">
        <v>76.2</v>
      </c>
      <c r="G208" s="18">
        <f t="shared" si="4"/>
        <v>76.54</v>
      </c>
    </row>
    <row r="209" s="3" customFormat="1" ht="18.95" customHeight="1" spans="1:7">
      <c r="A209" s="14" t="s">
        <v>414</v>
      </c>
      <c r="B209" s="14" t="s">
        <v>415</v>
      </c>
      <c r="C209" s="15" t="s">
        <v>435</v>
      </c>
      <c r="D209" s="14" t="s">
        <v>436</v>
      </c>
      <c r="E209" s="14">
        <v>87.2</v>
      </c>
      <c r="F209" s="17">
        <v>77.6</v>
      </c>
      <c r="G209" s="18">
        <f t="shared" si="4"/>
        <v>76.12</v>
      </c>
    </row>
    <row r="210" s="3" customFormat="1" ht="18.95" customHeight="1" spans="1:7">
      <c r="A210" s="14" t="s">
        <v>414</v>
      </c>
      <c r="B210" s="14" t="s">
        <v>415</v>
      </c>
      <c r="C210" s="15" t="s">
        <v>437</v>
      </c>
      <c r="D210" s="14" t="s">
        <v>438</v>
      </c>
      <c r="E210" s="14">
        <v>91.2</v>
      </c>
      <c r="F210" s="17">
        <v>73.6</v>
      </c>
      <c r="G210" s="18">
        <f t="shared" si="4"/>
        <v>74.32</v>
      </c>
    </row>
    <row r="211" s="3" customFormat="1" ht="18.95" customHeight="1" spans="1:7">
      <c r="A211" s="14" t="s">
        <v>439</v>
      </c>
      <c r="B211" s="14" t="s">
        <v>440</v>
      </c>
      <c r="C211" s="15" t="s">
        <v>441</v>
      </c>
      <c r="D211" s="14" t="s">
        <v>442</v>
      </c>
      <c r="E211" s="14">
        <v>89.4</v>
      </c>
      <c r="F211" s="20">
        <v>84.2</v>
      </c>
      <c r="G211" s="18">
        <f t="shared" si="4"/>
        <v>81.29</v>
      </c>
    </row>
    <row r="212" s="3" customFormat="1" ht="18.95" customHeight="1" spans="1:7">
      <c r="A212" s="14" t="s">
        <v>439</v>
      </c>
      <c r="B212" s="14" t="s">
        <v>440</v>
      </c>
      <c r="C212" s="15">
        <v>23005103</v>
      </c>
      <c r="D212" s="14" t="s">
        <v>443</v>
      </c>
      <c r="E212" s="14">
        <v>94.2</v>
      </c>
      <c r="F212" s="20">
        <v>81.6</v>
      </c>
      <c r="G212" s="18">
        <f t="shared" si="4"/>
        <v>80.67</v>
      </c>
    </row>
    <row r="213" s="3" customFormat="1" ht="18.95" customHeight="1" spans="1:7">
      <c r="A213" s="14" t="s">
        <v>439</v>
      </c>
      <c r="B213" s="14" t="s">
        <v>440</v>
      </c>
      <c r="C213" s="15" t="s">
        <v>444</v>
      </c>
      <c r="D213" s="14" t="s">
        <v>445</v>
      </c>
      <c r="E213" s="14">
        <v>83.5</v>
      </c>
      <c r="F213" s="20">
        <v>83.4</v>
      </c>
      <c r="G213" s="18">
        <f t="shared" si="4"/>
        <v>79.26</v>
      </c>
    </row>
    <row r="214" s="3" customFormat="1" ht="18.95" customHeight="1" spans="1:7">
      <c r="A214" s="14" t="s">
        <v>439</v>
      </c>
      <c r="B214" s="14" t="s">
        <v>440</v>
      </c>
      <c r="C214" s="15" t="s">
        <v>446</v>
      </c>
      <c r="D214" s="14" t="s">
        <v>447</v>
      </c>
      <c r="E214" s="14">
        <v>82.4</v>
      </c>
      <c r="F214" s="20">
        <v>74.4</v>
      </c>
      <c r="G214" s="18">
        <f t="shared" si="4"/>
        <v>72.68</v>
      </c>
    </row>
    <row r="215" s="3" customFormat="1" ht="18.95" customHeight="1" spans="1:7">
      <c r="A215" s="14" t="s">
        <v>439</v>
      </c>
      <c r="B215" s="14" t="s">
        <v>440</v>
      </c>
      <c r="C215" s="15" t="s">
        <v>448</v>
      </c>
      <c r="D215" s="14" t="s">
        <v>449</v>
      </c>
      <c r="E215" s="14">
        <v>81.2</v>
      </c>
      <c r="F215" s="20">
        <v>72.6</v>
      </c>
      <c r="G215" s="18">
        <f t="shared" si="4"/>
        <v>71.12</v>
      </c>
    </row>
    <row r="216" s="3" customFormat="1" ht="18.95" customHeight="1" spans="1:7">
      <c r="A216" s="14" t="s">
        <v>439</v>
      </c>
      <c r="B216" s="14" t="s">
        <v>440</v>
      </c>
      <c r="C216" s="15" t="s">
        <v>450</v>
      </c>
      <c r="D216" s="14" t="s">
        <v>451</v>
      </c>
      <c r="E216" s="14">
        <v>79</v>
      </c>
      <c r="F216" s="21">
        <v>0</v>
      </c>
      <c r="G216" s="18">
        <f t="shared" si="4"/>
        <v>19.75</v>
      </c>
    </row>
    <row r="217" s="3" customFormat="1" ht="18.95" customHeight="1" spans="1:7">
      <c r="A217" s="14" t="s">
        <v>452</v>
      </c>
      <c r="B217" s="14" t="s">
        <v>453</v>
      </c>
      <c r="C217" s="15" t="s">
        <v>454</v>
      </c>
      <c r="D217" s="14" t="s">
        <v>455</v>
      </c>
      <c r="E217" s="14">
        <v>91.4</v>
      </c>
      <c r="F217" s="20">
        <v>83.2</v>
      </c>
      <c r="G217" s="18">
        <f t="shared" si="4"/>
        <v>81.09</v>
      </c>
    </row>
    <row r="218" s="3" customFormat="1" ht="18.95" customHeight="1" spans="1:7">
      <c r="A218" s="14" t="s">
        <v>452</v>
      </c>
      <c r="B218" s="14" t="s">
        <v>453</v>
      </c>
      <c r="C218" s="15" t="s">
        <v>456</v>
      </c>
      <c r="D218" s="14" t="s">
        <v>457</v>
      </c>
      <c r="E218" s="14">
        <v>97.6</v>
      </c>
      <c r="F218" s="20">
        <v>80.8</v>
      </c>
      <c r="G218" s="18">
        <f t="shared" si="4"/>
        <v>80.96</v>
      </c>
    </row>
    <row r="219" s="3" customFormat="1" ht="18.95" customHeight="1" spans="1:7">
      <c r="A219" s="14" t="s">
        <v>452</v>
      </c>
      <c r="B219" s="14" t="s">
        <v>453</v>
      </c>
      <c r="C219" s="15" t="s">
        <v>458</v>
      </c>
      <c r="D219" s="14" t="s">
        <v>459</v>
      </c>
      <c r="E219" s="14">
        <v>95</v>
      </c>
      <c r="F219" s="20">
        <v>80.6</v>
      </c>
      <c r="G219" s="18">
        <f t="shared" si="4"/>
        <v>80.17</v>
      </c>
    </row>
    <row r="220" s="3" customFormat="1" ht="18.95" customHeight="1" spans="1:7">
      <c r="A220" s="14" t="s">
        <v>452</v>
      </c>
      <c r="B220" s="14" t="s">
        <v>453</v>
      </c>
      <c r="C220" s="15" t="s">
        <v>460</v>
      </c>
      <c r="D220" s="14" t="s">
        <v>461</v>
      </c>
      <c r="E220" s="14">
        <v>90.2</v>
      </c>
      <c r="F220" s="20">
        <v>82</v>
      </c>
      <c r="G220" s="18">
        <f t="shared" si="4"/>
        <v>79.95</v>
      </c>
    </row>
    <row r="221" s="3" customFormat="1" ht="18.95" customHeight="1" spans="1:7">
      <c r="A221" s="14" t="s">
        <v>452</v>
      </c>
      <c r="B221" s="14" t="s">
        <v>453</v>
      </c>
      <c r="C221" s="15" t="s">
        <v>462</v>
      </c>
      <c r="D221" s="14" t="s">
        <v>463</v>
      </c>
      <c r="E221" s="14">
        <v>89.6</v>
      </c>
      <c r="F221" s="20">
        <v>82.2</v>
      </c>
      <c r="G221" s="18">
        <f t="shared" si="4"/>
        <v>79.94</v>
      </c>
    </row>
    <row r="222" s="3" customFormat="1" ht="18.95" customHeight="1" spans="1:7">
      <c r="A222" s="14" t="s">
        <v>452</v>
      </c>
      <c r="B222" s="14" t="s">
        <v>453</v>
      </c>
      <c r="C222" s="15" t="s">
        <v>464</v>
      </c>
      <c r="D222" s="14" t="s">
        <v>465</v>
      </c>
      <c r="E222" s="14">
        <v>87.6</v>
      </c>
      <c r="F222" s="20">
        <v>82.4</v>
      </c>
      <c r="G222" s="18">
        <f t="shared" si="4"/>
        <v>79.58</v>
      </c>
    </row>
    <row r="223" s="3" customFormat="1" ht="18.95" customHeight="1" spans="1:7">
      <c r="A223" s="14" t="s">
        <v>452</v>
      </c>
      <c r="B223" s="14" t="s">
        <v>453</v>
      </c>
      <c r="C223" s="15" t="s">
        <v>466</v>
      </c>
      <c r="D223" s="14" t="s">
        <v>467</v>
      </c>
      <c r="E223" s="14">
        <v>92.2</v>
      </c>
      <c r="F223" s="20">
        <v>80.2</v>
      </c>
      <c r="G223" s="18">
        <f t="shared" si="4"/>
        <v>79.19</v>
      </c>
    </row>
    <row r="224" s="3" customFormat="1" ht="18.95" customHeight="1" spans="1:7">
      <c r="A224" s="14" t="s">
        <v>452</v>
      </c>
      <c r="B224" s="14" t="s">
        <v>453</v>
      </c>
      <c r="C224" s="15" t="s">
        <v>468</v>
      </c>
      <c r="D224" s="14" t="s">
        <v>469</v>
      </c>
      <c r="E224" s="14">
        <v>91.6</v>
      </c>
      <c r="F224" s="20">
        <v>80</v>
      </c>
      <c r="G224" s="18">
        <f t="shared" si="4"/>
        <v>78.9</v>
      </c>
    </row>
    <row r="225" s="3" customFormat="1" ht="18.95" customHeight="1" spans="1:7">
      <c r="A225" s="14" t="s">
        <v>452</v>
      </c>
      <c r="B225" s="14" t="s">
        <v>453</v>
      </c>
      <c r="C225" s="15" t="s">
        <v>470</v>
      </c>
      <c r="D225" s="14" t="s">
        <v>471</v>
      </c>
      <c r="E225" s="14">
        <v>87.4</v>
      </c>
      <c r="F225" s="20">
        <v>81.4</v>
      </c>
      <c r="G225" s="18">
        <f t="shared" si="4"/>
        <v>78.83</v>
      </c>
    </row>
    <row r="226" s="3" customFormat="1" ht="18.95" customHeight="1" spans="1:7">
      <c r="A226" s="14" t="s">
        <v>452</v>
      </c>
      <c r="B226" s="14" t="s">
        <v>453</v>
      </c>
      <c r="C226" s="15" t="s">
        <v>472</v>
      </c>
      <c r="D226" s="14" t="s">
        <v>473</v>
      </c>
      <c r="E226" s="14">
        <v>85.8</v>
      </c>
      <c r="F226" s="20">
        <v>81.8</v>
      </c>
      <c r="G226" s="18">
        <f t="shared" si="4"/>
        <v>78.71</v>
      </c>
    </row>
    <row r="227" s="3" customFormat="1" ht="18.95" customHeight="1" spans="1:7">
      <c r="A227" s="14" t="s">
        <v>452</v>
      </c>
      <c r="B227" s="14" t="s">
        <v>453</v>
      </c>
      <c r="C227" s="15" t="s">
        <v>474</v>
      </c>
      <c r="D227" s="14" t="s">
        <v>475</v>
      </c>
      <c r="E227" s="14">
        <v>87</v>
      </c>
      <c r="F227" s="20">
        <v>79</v>
      </c>
      <c r="G227" s="18">
        <f t="shared" si="4"/>
        <v>77.05</v>
      </c>
    </row>
    <row r="228" s="3" customFormat="1" ht="18.95" customHeight="1" spans="1:7">
      <c r="A228" s="14" t="s">
        <v>452</v>
      </c>
      <c r="B228" s="14" t="s">
        <v>453</v>
      </c>
      <c r="C228" s="15" t="s">
        <v>476</v>
      </c>
      <c r="D228" s="14" t="s">
        <v>477</v>
      </c>
      <c r="E228" s="14">
        <v>87</v>
      </c>
      <c r="F228" s="20">
        <v>78.6</v>
      </c>
      <c r="G228" s="18">
        <f t="shared" si="4"/>
        <v>76.77</v>
      </c>
    </row>
    <row r="229" s="3" customFormat="1" ht="18.95" customHeight="1" spans="1:7">
      <c r="A229" s="14" t="s">
        <v>478</v>
      </c>
      <c r="B229" s="14" t="s">
        <v>479</v>
      </c>
      <c r="C229" s="15" t="s">
        <v>480</v>
      </c>
      <c r="D229" s="14" t="s">
        <v>481</v>
      </c>
      <c r="E229" s="14">
        <v>102.9</v>
      </c>
      <c r="F229" s="20">
        <v>82.6</v>
      </c>
      <c r="G229" s="18">
        <f t="shared" si="4"/>
        <v>83.55</v>
      </c>
    </row>
    <row r="230" s="3" customFormat="1" ht="18.95" customHeight="1" spans="1:7">
      <c r="A230" s="14" t="s">
        <v>478</v>
      </c>
      <c r="B230" s="14" t="s">
        <v>479</v>
      </c>
      <c r="C230" s="15" t="s">
        <v>482</v>
      </c>
      <c r="D230" s="14" t="s">
        <v>483</v>
      </c>
      <c r="E230" s="14">
        <v>97.7</v>
      </c>
      <c r="F230" s="20">
        <v>79</v>
      </c>
      <c r="G230" s="18">
        <f t="shared" si="4"/>
        <v>79.73</v>
      </c>
    </row>
    <row r="231" s="3" customFormat="1" ht="18.95" customHeight="1" spans="1:7">
      <c r="A231" s="14" t="s">
        <v>478</v>
      </c>
      <c r="B231" s="14" t="s">
        <v>479</v>
      </c>
      <c r="C231" s="15" t="s">
        <v>484</v>
      </c>
      <c r="D231" s="14" t="s">
        <v>485</v>
      </c>
      <c r="E231" s="14">
        <v>98.4</v>
      </c>
      <c r="F231" s="20">
        <v>75.6</v>
      </c>
      <c r="G231" s="18">
        <f t="shared" si="4"/>
        <v>77.52</v>
      </c>
    </row>
    <row r="232" s="3" customFormat="1" ht="18.95" customHeight="1" spans="1:7">
      <c r="A232" s="14" t="s">
        <v>478</v>
      </c>
      <c r="B232" s="14" t="s">
        <v>479</v>
      </c>
      <c r="C232" s="15" t="s">
        <v>486</v>
      </c>
      <c r="D232" s="14" t="s">
        <v>487</v>
      </c>
      <c r="E232" s="14">
        <v>103.3</v>
      </c>
      <c r="F232" s="20">
        <v>72</v>
      </c>
      <c r="G232" s="18">
        <f t="shared" si="4"/>
        <v>76.23</v>
      </c>
    </row>
    <row r="233" s="3" customFormat="1" ht="18.95" customHeight="1" spans="1:7">
      <c r="A233" s="14" t="s">
        <v>478</v>
      </c>
      <c r="B233" s="14" t="s">
        <v>479</v>
      </c>
      <c r="C233" s="15" t="s">
        <v>488</v>
      </c>
      <c r="D233" s="14" t="s">
        <v>489</v>
      </c>
      <c r="E233" s="14">
        <v>102.1</v>
      </c>
      <c r="F233" s="20">
        <v>72.2</v>
      </c>
      <c r="G233" s="18">
        <f t="shared" si="4"/>
        <v>76.07</v>
      </c>
    </row>
    <row r="234" s="3" customFormat="1" ht="18.95" customHeight="1" spans="1:7">
      <c r="A234" s="14" t="s">
        <v>478</v>
      </c>
      <c r="B234" s="14" t="s">
        <v>479</v>
      </c>
      <c r="C234" s="15" t="s">
        <v>490</v>
      </c>
      <c r="D234" s="14" t="s">
        <v>491</v>
      </c>
      <c r="E234" s="14">
        <v>97.4</v>
      </c>
      <c r="F234" s="20">
        <v>72.4</v>
      </c>
      <c r="G234" s="18">
        <f t="shared" si="4"/>
        <v>75.03</v>
      </c>
    </row>
    <row r="235" s="3" customFormat="1" ht="18.95" customHeight="1" spans="1:7">
      <c r="A235" s="14" t="s">
        <v>478</v>
      </c>
      <c r="B235" s="14" t="s">
        <v>479</v>
      </c>
      <c r="C235" s="15" t="s">
        <v>492</v>
      </c>
      <c r="D235" s="14" t="s">
        <v>493</v>
      </c>
      <c r="E235" s="14">
        <v>99.4</v>
      </c>
      <c r="F235" s="20">
        <v>71.2</v>
      </c>
      <c r="G235" s="18">
        <f t="shared" si="4"/>
        <v>74.69</v>
      </c>
    </row>
    <row r="236" s="3" customFormat="1" ht="18.95" customHeight="1" spans="1:7">
      <c r="A236" s="14" t="s">
        <v>478</v>
      </c>
      <c r="B236" s="14" t="s">
        <v>479</v>
      </c>
      <c r="C236" s="15" t="s">
        <v>494</v>
      </c>
      <c r="D236" s="14" t="s">
        <v>495</v>
      </c>
      <c r="E236" s="14">
        <v>101.1</v>
      </c>
      <c r="F236" s="20">
        <v>70.4</v>
      </c>
      <c r="G236" s="18">
        <f t="shared" si="4"/>
        <v>74.56</v>
      </c>
    </row>
    <row r="237" s="3" customFormat="1" ht="18.95" customHeight="1" spans="1:7">
      <c r="A237" s="14" t="s">
        <v>496</v>
      </c>
      <c r="B237" s="14" t="s">
        <v>497</v>
      </c>
      <c r="C237" s="15">
        <v>23000318</v>
      </c>
      <c r="D237" s="14" t="s">
        <v>498</v>
      </c>
      <c r="E237" s="14">
        <v>85.8</v>
      </c>
      <c r="F237" s="20">
        <v>83</v>
      </c>
      <c r="G237" s="18">
        <f t="shared" si="4"/>
        <v>79.55</v>
      </c>
    </row>
    <row r="238" s="3" customFormat="1" ht="18.95" customHeight="1" spans="1:7">
      <c r="A238" s="14" t="s">
        <v>496</v>
      </c>
      <c r="B238" s="14" t="s">
        <v>497</v>
      </c>
      <c r="C238" s="15" t="s">
        <v>499</v>
      </c>
      <c r="D238" s="14" t="s">
        <v>500</v>
      </c>
      <c r="E238" s="14">
        <v>69</v>
      </c>
      <c r="F238" s="20">
        <v>77</v>
      </c>
      <c r="G238" s="18">
        <f t="shared" si="4"/>
        <v>71.15</v>
      </c>
    </row>
    <row r="239" s="3" customFormat="1" ht="18.95" customHeight="1" spans="1:7">
      <c r="A239" s="14" t="s">
        <v>496</v>
      </c>
      <c r="B239" s="14" t="s">
        <v>497</v>
      </c>
      <c r="C239" s="15" t="s">
        <v>501</v>
      </c>
      <c r="D239" s="14" t="s">
        <v>502</v>
      </c>
      <c r="E239" s="14">
        <v>66.4</v>
      </c>
      <c r="F239" s="20">
        <v>73.6</v>
      </c>
      <c r="G239" s="18">
        <f t="shared" si="4"/>
        <v>68.12</v>
      </c>
    </row>
    <row r="240" s="3" customFormat="1" ht="18.95" customHeight="1" spans="1:7">
      <c r="A240" s="14" t="s">
        <v>503</v>
      </c>
      <c r="B240" s="14" t="s">
        <v>504</v>
      </c>
      <c r="C240" s="15">
        <v>23002228</v>
      </c>
      <c r="D240" s="22" t="s">
        <v>505</v>
      </c>
      <c r="E240" s="14">
        <v>96.8</v>
      </c>
      <c r="F240" s="17">
        <v>85.6</v>
      </c>
      <c r="G240" s="18">
        <f t="shared" si="4"/>
        <v>84.12</v>
      </c>
    </row>
    <row r="241" s="3" customFormat="1" ht="18.95" customHeight="1" spans="1:7">
      <c r="A241" s="14" t="s">
        <v>503</v>
      </c>
      <c r="B241" s="14" t="s">
        <v>504</v>
      </c>
      <c r="C241" s="15" t="s">
        <v>506</v>
      </c>
      <c r="D241" s="22" t="s">
        <v>507</v>
      </c>
      <c r="E241" s="14">
        <v>85.6</v>
      </c>
      <c r="F241" s="17">
        <v>86.4</v>
      </c>
      <c r="G241" s="18">
        <f t="shared" si="4"/>
        <v>81.88</v>
      </c>
    </row>
    <row r="242" s="3" customFormat="1" ht="18.95" customHeight="1" spans="1:7">
      <c r="A242" s="14" t="s">
        <v>503</v>
      </c>
      <c r="B242" s="14" t="s">
        <v>504</v>
      </c>
      <c r="C242" s="15" t="s">
        <v>508</v>
      </c>
      <c r="D242" s="22" t="s">
        <v>509</v>
      </c>
      <c r="E242" s="14">
        <v>90.6</v>
      </c>
      <c r="F242" s="17">
        <v>82.6</v>
      </c>
      <c r="G242" s="18">
        <f t="shared" si="4"/>
        <v>80.47</v>
      </c>
    </row>
    <row r="243" s="3" customFormat="1" ht="18.95" customHeight="1" spans="1:7">
      <c r="A243" s="14" t="s">
        <v>503</v>
      </c>
      <c r="B243" s="14" t="s">
        <v>504</v>
      </c>
      <c r="C243" s="15" t="s">
        <v>510</v>
      </c>
      <c r="D243" s="22" t="s">
        <v>511</v>
      </c>
      <c r="E243" s="14">
        <v>92.2</v>
      </c>
      <c r="F243" s="17">
        <v>80.4</v>
      </c>
      <c r="G243" s="18">
        <f t="shared" si="4"/>
        <v>79.33</v>
      </c>
    </row>
    <row r="244" s="3" customFormat="1" ht="18.95" customHeight="1" spans="1:7">
      <c r="A244" s="14" t="s">
        <v>503</v>
      </c>
      <c r="B244" s="14" t="s">
        <v>504</v>
      </c>
      <c r="C244" s="15" t="s">
        <v>512</v>
      </c>
      <c r="D244" s="22" t="s">
        <v>513</v>
      </c>
      <c r="E244" s="14">
        <v>90.4</v>
      </c>
      <c r="F244" s="17">
        <v>78.6</v>
      </c>
      <c r="G244" s="18">
        <f t="shared" si="4"/>
        <v>77.62</v>
      </c>
    </row>
    <row r="245" s="3" customFormat="1" ht="18.95" customHeight="1" spans="1:7">
      <c r="A245" s="14" t="s">
        <v>503</v>
      </c>
      <c r="B245" s="14" t="s">
        <v>504</v>
      </c>
      <c r="C245" s="15" t="s">
        <v>514</v>
      </c>
      <c r="D245" s="22" t="s">
        <v>515</v>
      </c>
      <c r="E245" s="14">
        <v>85.2</v>
      </c>
      <c r="F245" s="17">
        <v>80.4</v>
      </c>
      <c r="G245" s="18">
        <f t="shared" si="4"/>
        <v>77.58</v>
      </c>
    </row>
    <row r="246" s="3" customFormat="1" ht="18.95" customHeight="1" spans="1:7">
      <c r="A246" s="14" t="s">
        <v>503</v>
      </c>
      <c r="B246" s="14" t="s">
        <v>504</v>
      </c>
      <c r="C246" s="15" t="s">
        <v>516</v>
      </c>
      <c r="D246" s="22" t="s">
        <v>517</v>
      </c>
      <c r="E246" s="14">
        <v>86</v>
      </c>
      <c r="F246" s="17">
        <v>79.6</v>
      </c>
      <c r="G246" s="18">
        <f t="shared" si="4"/>
        <v>77.22</v>
      </c>
    </row>
    <row r="247" s="3" customFormat="1" ht="18.95" customHeight="1" spans="1:7">
      <c r="A247" s="14" t="s">
        <v>503</v>
      </c>
      <c r="B247" s="14" t="s">
        <v>504</v>
      </c>
      <c r="C247" s="15" t="s">
        <v>518</v>
      </c>
      <c r="D247" s="22" t="s">
        <v>519</v>
      </c>
      <c r="E247" s="14">
        <v>83.4</v>
      </c>
      <c r="F247" s="17">
        <v>80</v>
      </c>
      <c r="G247" s="18">
        <f t="shared" si="4"/>
        <v>76.85</v>
      </c>
    </row>
    <row r="248" s="3" customFormat="1" ht="18.95" customHeight="1" spans="1:7">
      <c r="A248" s="14" t="s">
        <v>503</v>
      </c>
      <c r="B248" s="14" t="s">
        <v>504</v>
      </c>
      <c r="C248" s="15" t="s">
        <v>520</v>
      </c>
      <c r="D248" s="22" t="s">
        <v>521</v>
      </c>
      <c r="E248" s="14">
        <v>87.4</v>
      </c>
      <c r="F248" s="17">
        <v>77.8</v>
      </c>
      <c r="G248" s="18">
        <f t="shared" si="4"/>
        <v>76.31</v>
      </c>
    </row>
    <row r="249" s="3" customFormat="1" ht="18.95" customHeight="1" spans="1:7">
      <c r="A249" s="14" t="s">
        <v>503</v>
      </c>
      <c r="B249" s="14" t="s">
        <v>504</v>
      </c>
      <c r="C249" s="15" t="s">
        <v>522</v>
      </c>
      <c r="D249" s="22" t="s">
        <v>523</v>
      </c>
      <c r="E249" s="14">
        <v>84</v>
      </c>
      <c r="F249" s="17">
        <v>75.8</v>
      </c>
      <c r="G249" s="18">
        <f t="shared" si="4"/>
        <v>74.06</v>
      </c>
    </row>
    <row r="250" s="3" customFormat="1" ht="18.95" customHeight="1" spans="1:7">
      <c r="A250" s="14" t="s">
        <v>503</v>
      </c>
      <c r="B250" s="14" t="s">
        <v>504</v>
      </c>
      <c r="C250" s="15" t="s">
        <v>524</v>
      </c>
      <c r="D250" s="22" t="s">
        <v>525</v>
      </c>
      <c r="E250" s="14">
        <v>82.8</v>
      </c>
      <c r="F250" s="17">
        <v>75.4</v>
      </c>
      <c r="G250" s="18">
        <f t="shared" si="4"/>
        <v>73.48</v>
      </c>
    </row>
    <row r="251" s="3" customFormat="1" ht="18.95" customHeight="1" spans="1:7">
      <c r="A251" s="14" t="s">
        <v>503</v>
      </c>
      <c r="B251" s="14" t="s">
        <v>504</v>
      </c>
      <c r="C251" s="15" t="s">
        <v>526</v>
      </c>
      <c r="D251" s="22" t="s">
        <v>527</v>
      </c>
      <c r="E251" s="14">
        <v>83.8</v>
      </c>
      <c r="F251" s="17">
        <v>71.2</v>
      </c>
      <c r="G251" s="18">
        <f t="shared" si="4"/>
        <v>70.79</v>
      </c>
    </row>
    <row r="252" s="3" customFormat="1" ht="18.95" customHeight="1" spans="1:7">
      <c r="A252" s="14" t="s">
        <v>528</v>
      </c>
      <c r="B252" s="14" t="s">
        <v>529</v>
      </c>
      <c r="C252" s="15" t="s">
        <v>530</v>
      </c>
      <c r="D252" s="14" t="s">
        <v>531</v>
      </c>
      <c r="E252" s="14">
        <v>102.4</v>
      </c>
      <c r="F252" s="17">
        <v>85.2</v>
      </c>
      <c r="G252" s="18">
        <f t="shared" si="4"/>
        <v>85.24</v>
      </c>
    </row>
    <row r="253" s="3" customFormat="1" ht="18.95" customHeight="1" spans="1:7">
      <c r="A253" s="14" t="s">
        <v>528</v>
      </c>
      <c r="B253" s="14" t="s">
        <v>529</v>
      </c>
      <c r="C253" s="15" t="s">
        <v>532</v>
      </c>
      <c r="D253" s="14" t="s">
        <v>533</v>
      </c>
      <c r="E253" s="14">
        <v>107.6</v>
      </c>
      <c r="F253" s="17">
        <v>83.2</v>
      </c>
      <c r="G253" s="18">
        <f t="shared" si="4"/>
        <v>85.14</v>
      </c>
    </row>
    <row r="254" s="3" customFormat="1" ht="18.95" customHeight="1" spans="1:7">
      <c r="A254" s="14" t="s">
        <v>528</v>
      </c>
      <c r="B254" s="14" t="s">
        <v>529</v>
      </c>
      <c r="C254" s="15" t="s">
        <v>534</v>
      </c>
      <c r="D254" s="14" t="s">
        <v>535</v>
      </c>
      <c r="E254" s="14">
        <v>106.8</v>
      </c>
      <c r="F254" s="17">
        <v>83.2</v>
      </c>
      <c r="G254" s="18">
        <f t="shared" si="4"/>
        <v>84.94</v>
      </c>
    </row>
    <row r="255" s="3" customFormat="1" ht="18.95" customHeight="1" spans="1:7">
      <c r="A255" s="14" t="s">
        <v>528</v>
      </c>
      <c r="B255" s="14" t="s">
        <v>529</v>
      </c>
      <c r="C255" s="15" t="s">
        <v>536</v>
      </c>
      <c r="D255" s="14" t="s">
        <v>537</v>
      </c>
      <c r="E255" s="14">
        <v>109.2</v>
      </c>
      <c r="F255" s="17">
        <v>82.2</v>
      </c>
      <c r="G255" s="18">
        <f t="shared" si="4"/>
        <v>84.84</v>
      </c>
    </row>
    <row r="256" s="3" customFormat="1" ht="18.95" customHeight="1" spans="1:7">
      <c r="A256" s="14" t="s">
        <v>528</v>
      </c>
      <c r="B256" s="14" t="s">
        <v>529</v>
      </c>
      <c r="C256" s="15" t="s">
        <v>538</v>
      </c>
      <c r="D256" s="14" t="s">
        <v>539</v>
      </c>
      <c r="E256" s="14">
        <v>102.6</v>
      </c>
      <c r="F256" s="17">
        <v>84</v>
      </c>
      <c r="G256" s="18">
        <f t="shared" si="4"/>
        <v>84.45</v>
      </c>
    </row>
    <row r="257" s="3" customFormat="1" ht="18.95" customHeight="1" spans="1:7">
      <c r="A257" s="14" t="s">
        <v>528</v>
      </c>
      <c r="B257" s="14" t="s">
        <v>529</v>
      </c>
      <c r="C257" s="15" t="s">
        <v>540</v>
      </c>
      <c r="D257" s="14" t="s">
        <v>541</v>
      </c>
      <c r="E257" s="14">
        <v>99.2</v>
      </c>
      <c r="F257" s="17">
        <v>85.2</v>
      </c>
      <c r="G257" s="18">
        <f t="shared" si="4"/>
        <v>84.44</v>
      </c>
    </row>
    <row r="258" s="3" customFormat="1" ht="18.95" customHeight="1" spans="1:7">
      <c r="A258" s="14" t="s">
        <v>528</v>
      </c>
      <c r="B258" s="14" t="s">
        <v>529</v>
      </c>
      <c r="C258" s="15" t="s">
        <v>542</v>
      </c>
      <c r="D258" s="14" t="s">
        <v>543</v>
      </c>
      <c r="E258" s="14">
        <v>104</v>
      </c>
      <c r="F258" s="17">
        <v>83</v>
      </c>
      <c r="G258" s="18">
        <f t="shared" si="4"/>
        <v>84.1</v>
      </c>
    </row>
    <row r="259" s="3" customFormat="1" ht="18.95" customHeight="1" spans="1:7">
      <c r="A259" s="14" t="s">
        <v>528</v>
      </c>
      <c r="B259" s="14" t="s">
        <v>529</v>
      </c>
      <c r="C259" s="15" t="s">
        <v>544</v>
      </c>
      <c r="D259" s="14" t="s">
        <v>545</v>
      </c>
      <c r="E259" s="14">
        <v>105.2</v>
      </c>
      <c r="F259" s="17">
        <v>82.2</v>
      </c>
      <c r="G259" s="18">
        <f t="shared" ref="G259:G322" si="5">ROUND((E259/1.2*0.3+F259*0.7),2)</f>
        <v>83.84</v>
      </c>
    </row>
    <row r="260" s="3" customFormat="1" ht="18.95" customHeight="1" spans="1:7">
      <c r="A260" s="14" t="s">
        <v>528</v>
      </c>
      <c r="B260" s="14" t="s">
        <v>529</v>
      </c>
      <c r="C260" s="15" t="s">
        <v>546</v>
      </c>
      <c r="D260" s="14" t="s">
        <v>547</v>
      </c>
      <c r="E260" s="14">
        <v>104.8</v>
      </c>
      <c r="F260" s="17">
        <v>81.6</v>
      </c>
      <c r="G260" s="18">
        <f t="shared" si="5"/>
        <v>83.32</v>
      </c>
    </row>
    <row r="261" s="3" customFormat="1" ht="18.95" customHeight="1" spans="1:7">
      <c r="A261" s="14" t="s">
        <v>528</v>
      </c>
      <c r="B261" s="14" t="s">
        <v>529</v>
      </c>
      <c r="C261" s="15" t="s">
        <v>548</v>
      </c>
      <c r="D261" s="14" t="s">
        <v>549</v>
      </c>
      <c r="E261" s="14">
        <v>98.2</v>
      </c>
      <c r="F261" s="17">
        <v>83.2</v>
      </c>
      <c r="G261" s="18">
        <f t="shared" si="5"/>
        <v>82.79</v>
      </c>
    </row>
    <row r="262" s="3" customFormat="1" ht="18.95" customHeight="1" spans="1:7">
      <c r="A262" s="14" t="s">
        <v>528</v>
      </c>
      <c r="B262" s="14" t="s">
        <v>529</v>
      </c>
      <c r="C262" s="15" t="s">
        <v>550</v>
      </c>
      <c r="D262" s="14" t="s">
        <v>551</v>
      </c>
      <c r="E262" s="14">
        <v>100.4</v>
      </c>
      <c r="F262" s="17">
        <v>82.2</v>
      </c>
      <c r="G262" s="18">
        <f t="shared" si="5"/>
        <v>82.64</v>
      </c>
    </row>
    <row r="263" s="3" customFormat="1" ht="18.95" customHeight="1" spans="1:7">
      <c r="A263" s="14" t="s">
        <v>528</v>
      </c>
      <c r="B263" s="14" t="s">
        <v>529</v>
      </c>
      <c r="C263" s="15" t="s">
        <v>552</v>
      </c>
      <c r="D263" s="14" t="s">
        <v>553</v>
      </c>
      <c r="E263" s="14">
        <v>101.6</v>
      </c>
      <c r="F263" s="17">
        <v>81</v>
      </c>
      <c r="G263" s="18">
        <f t="shared" si="5"/>
        <v>82.1</v>
      </c>
    </row>
    <row r="264" s="3" customFormat="1" ht="18.95" customHeight="1" spans="1:7">
      <c r="A264" s="14" t="s">
        <v>528</v>
      </c>
      <c r="B264" s="14" t="s">
        <v>529</v>
      </c>
      <c r="C264" s="15" t="s">
        <v>554</v>
      </c>
      <c r="D264" s="14" t="s">
        <v>555</v>
      </c>
      <c r="E264" s="14">
        <v>99.2</v>
      </c>
      <c r="F264" s="17">
        <v>81</v>
      </c>
      <c r="G264" s="18">
        <f t="shared" si="5"/>
        <v>81.5</v>
      </c>
    </row>
    <row r="265" s="3" customFormat="1" ht="18.95" customHeight="1" spans="1:7">
      <c r="A265" s="14" t="s">
        <v>528</v>
      </c>
      <c r="B265" s="14" t="s">
        <v>529</v>
      </c>
      <c r="C265" s="15" t="s">
        <v>556</v>
      </c>
      <c r="D265" s="14" t="s">
        <v>557</v>
      </c>
      <c r="E265" s="14">
        <v>100.4</v>
      </c>
      <c r="F265" s="17">
        <v>80.2</v>
      </c>
      <c r="G265" s="18">
        <f t="shared" si="5"/>
        <v>81.24</v>
      </c>
    </row>
    <row r="266" s="3" customFormat="1" ht="18.95" customHeight="1" spans="1:7">
      <c r="A266" s="14" t="s">
        <v>528</v>
      </c>
      <c r="B266" s="14" t="s">
        <v>529</v>
      </c>
      <c r="C266" s="15" t="s">
        <v>558</v>
      </c>
      <c r="D266" s="14" t="s">
        <v>559</v>
      </c>
      <c r="E266" s="14">
        <v>98.8</v>
      </c>
      <c r="F266" s="17">
        <v>80.2</v>
      </c>
      <c r="G266" s="18">
        <f t="shared" si="5"/>
        <v>80.84</v>
      </c>
    </row>
    <row r="267" s="3" customFormat="1" ht="18.95" customHeight="1" spans="1:7">
      <c r="A267" s="14" t="s">
        <v>528</v>
      </c>
      <c r="B267" s="14" t="s">
        <v>529</v>
      </c>
      <c r="C267" s="15" t="s">
        <v>560</v>
      </c>
      <c r="D267" s="14" t="s">
        <v>561</v>
      </c>
      <c r="E267" s="14">
        <v>101.4</v>
      </c>
      <c r="F267" s="17">
        <v>75.6</v>
      </c>
      <c r="G267" s="18">
        <f t="shared" si="5"/>
        <v>78.27</v>
      </c>
    </row>
    <row r="268" s="3" customFormat="1" ht="18.95" customHeight="1" spans="1:7">
      <c r="A268" s="14" t="s">
        <v>562</v>
      </c>
      <c r="B268" s="14" t="s">
        <v>563</v>
      </c>
      <c r="C268" s="15" t="s">
        <v>564</v>
      </c>
      <c r="D268" s="14" t="s">
        <v>565</v>
      </c>
      <c r="E268" s="14">
        <v>102</v>
      </c>
      <c r="F268" s="17">
        <v>86.2</v>
      </c>
      <c r="G268" s="18">
        <f t="shared" si="5"/>
        <v>85.84</v>
      </c>
    </row>
    <row r="269" s="3" customFormat="1" ht="18.95" customHeight="1" spans="1:7">
      <c r="A269" s="14" t="s">
        <v>562</v>
      </c>
      <c r="B269" s="14" t="s">
        <v>563</v>
      </c>
      <c r="C269" s="15" t="s">
        <v>566</v>
      </c>
      <c r="D269" s="14" t="s">
        <v>567</v>
      </c>
      <c r="E269" s="14">
        <v>102.4</v>
      </c>
      <c r="F269" s="17">
        <v>83.4</v>
      </c>
      <c r="G269" s="18">
        <f t="shared" si="5"/>
        <v>83.98</v>
      </c>
    </row>
    <row r="270" s="3" customFormat="1" ht="18.95" customHeight="1" spans="1:7">
      <c r="A270" s="14" t="s">
        <v>562</v>
      </c>
      <c r="B270" s="14" t="s">
        <v>563</v>
      </c>
      <c r="C270" s="15" t="s">
        <v>568</v>
      </c>
      <c r="D270" s="14" t="s">
        <v>569</v>
      </c>
      <c r="E270" s="14">
        <v>103.4</v>
      </c>
      <c r="F270" s="17">
        <v>83</v>
      </c>
      <c r="G270" s="18">
        <f t="shared" si="5"/>
        <v>83.95</v>
      </c>
    </row>
    <row r="271" s="3" customFormat="1" ht="18.95" customHeight="1" spans="1:7">
      <c r="A271" s="14" t="s">
        <v>562</v>
      </c>
      <c r="B271" s="14" t="s">
        <v>563</v>
      </c>
      <c r="C271" s="15" t="s">
        <v>570</v>
      </c>
      <c r="D271" s="14" t="s">
        <v>571</v>
      </c>
      <c r="E271" s="14">
        <v>103.8</v>
      </c>
      <c r="F271" s="17">
        <v>81.2</v>
      </c>
      <c r="G271" s="18">
        <f t="shared" si="5"/>
        <v>82.79</v>
      </c>
    </row>
    <row r="272" s="3" customFormat="1" ht="18.95" customHeight="1" spans="1:7">
      <c r="A272" s="14" t="s">
        <v>562</v>
      </c>
      <c r="B272" s="14" t="s">
        <v>563</v>
      </c>
      <c r="C272" s="15" t="s">
        <v>572</v>
      </c>
      <c r="D272" s="14" t="s">
        <v>573</v>
      </c>
      <c r="E272" s="14">
        <v>102.2</v>
      </c>
      <c r="F272" s="17">
        <v>79.8</v>
      </c>
      <c r="G272" s="18">
        <f t="shared" si="5"/>
        <v>81.41</v>
      </c>
    </row>
    <row r="273" s="3" customFormat="1" ht="18.95" customHeight="1" spans="1:7">
      <c r="A273" s="14" t="s">
        <v>562</v>
      </c>
      <c r="B273" s="14" t="s">
        <v>563</v>
      </c>
      <c r="C273" s="15" t="s">
        <v>574</v>
      </c>
      <c r="D273" s="14" t="s">
        <v>575</v>
      </c>
      <c r="E273" s="14">
        <v>106.2</v>
      </c>
      <c r="F273" s="17">
        <v>78</v>
      </c>
      <c r="G273" s="18">
        <f t="shared" si="5"/>
        <v>81.15</v>
      </c>
    </row>
    <row r="274" s="3" customFormat="1" ht="18.95" customHeight="1" spans="1:7">
      <c r="A274" s="14" t="s">
        <v>562</v>
      </c>
      <c r="B274" s="14" t="s">
        <v>563</v>
      </c>
      <c r="C274" s="15" t="s">
        <v>576</v>
      </c>
      <c r="D274" s="14" t="s">
        <v>577</v>
      </c>
      <c r="E274" s="14">
        <v>102.4</v>
      </c>
      <c r="F274" s="17">
        <v>78.8</v>
      </c>
      <c r="G274" s="18">
        <f t="shared" si="5"/>
        <v>80.76</v>
      </c>
    </row>
    <row r="275" s="3" customFormat="1" ht="18.95" customHeight="1" spans="1:7">
      <c r="A275" s="14" t="s">
        <v>562</v>
      </c>
      <c r="B275" s="14" t="s">
        <v>563</v>
      </c>
      <c r="C275" s="15" t="s">
        <v>578</v>
      </c>
      <c r="D275" s="14" t="s">
        <v>579</v>
      </c>
      <c r="E275" s="14">
        <v>110</v>
      </c>
      <c r="F275" s="17">
        <v>75.8</v>
      </c>
      <c r="G275" s="18">
        <f t="shared" si="5"/>
        <v>80.56</v>
      </c>
    </row>
    <row r="276" s="3" customFormat="1" ht="18.95" customHeight="1" spans="1:7">
      <c r="A276" s="14" t="s">
        <v>562</v>
      </c>
      <c r="B276" s="14" t="s">
        <v>563</v>
      </c>
      <c r="C276" s="15" t="s">
        <v>580</v>
      </c>
      <c r="D276" s="14" t="s">
        <v>581</v>
      </c>
      <c r="E276" s="14">
        <v>104.4</v>
      </c>
      <c r="F276" s="17">
        <v>77.2</v>
      </c>
      <c r="G276" s="18">
        <f t="shared" si="5"/>
        <v>80.14</v>
      </c>
    </row>
    <row r="277" s="3" customFormat="1" ht="18.95" customHeight="1" spans="1:7">
      <c r="A277" s="14" t="s">
        <v>562</v>
      </c>
      <c r="B277" s="14" t="s">
        <v>563</v>
      </c>
      <c r="C277" s="15" t="s">
        <v>582</v>
      </c>
      <c r="D277" s="14" t="s">
        <v>583</v>
      </c>
      <c r="E277" s="14">
        <v>103</v>
      </c>
      <c r="F277" s="17">
        <v>77</v>
      </c>
      <c r="G277" s="18">
        <f t="shared" si="5"/>
        <v>79.65</v>
      </c>
    </row>
    <row r="278" s="3" customFormat="1" ht="18.95" customHeight="1" spans="1:7">
      <c r="A278" s="14" t="s">
        <v>562</v>
      </c>
      <c r="B278" s="14" t="s">
        <v>563</v>
      </c>
      <c r="C278" s="15" t="s">
        <v>584</v>
      </c>
      <c r="D278" s="14" t="s">
        <v>585</v>
      </c>
      <c r="E278" s="14">
        <v>103.6</v>
      </c>
      <c r="F278" s="17">
        <v>76.6</v>
      </c>
      <c r="G278" s="18">
        <f t="shared" si="5"/>
        <v>79.52</v>
      </c>
    </row>
    <row r="279" s="3" customFormat="1" ht="18.95" customHeight="1" spans="1:7">
      <c r="A279" s="14" t="s">
        <v>562</v>
      </c>
      <c r="B279" s="14" t="s">
        <v>563</v>
      </c>
      <c r="C279" s="15" t="s">
        <v>586</v>
      </c>
      <c r="D279" s="14" t="s">
        <v>587</v>
      </c>
      <c r="E279" s="14">
        <v>102.9</v>
      </c>
      <c r="F279" s="17">
        <v>75.6</v>
      </c>
      <c r="G279" s="18">
        <f t="shared" si="5"/>
        <v>78.65</v>
      </c>
    </row>
    <row r="280" s="3" customFormat="1" ht="18.95" customHeight="1" spans="1:7">
      <c r="A280" s="14" t="s">
        <v>562</v>
      </c>
      <c r="B280" s="14" t="s">
        <v>563</v>
      </c>
      <c r="C280" s="15" t="s">
        <v>588</v>
      </c>
      <c r="D280" s="14" t="s">
        <v>589</v>
      </c>
      <c r="E280" s="14">
        <v>102.6</v>
      </c>
      <c r="F280" s="17">
        <v>74.8</v>
      </c>
      <c r="G280" s="18">
        <f t="shared" si="5"/>
        <v>78.01</v>
      </c>
    </row>
    <row r="281" s="3" customFormat="1" ht="18.95" customHeight="1" spans="1:7">
      <c r="A281" s="14" t="s">
        <v>562</v>
      </c>
      <c r="B281" s="14" t="s">
        <v>563</v>
      </c>
      <c r="C281" s="15" t="s">
        <v>590</v>
      </c>
      <c r="D281" s="14" t="s">
        <v>591</v>
      </c>
      <c r="E281" s="14">
        <v>101.9</v>
      </c>
      <c r="F281" s="17">
        <v>74.4</v>
      </c>
      <c r="G281" s="18">
        <f t="shared" si="5"/>
        <v>77.56</v>
      </c>
    </row>
    <row r="282" s="3" customFormat="1" ht="18.95" customHeight="1" spans="1:7">
      <c r="A282" s="14" t="s">
        <v>562</v>
      </c>
      <c r="B282" s="14" t="s">
        <v>563</v>
      </c>
      <c r="C282" s="15" t="s">
        <v>592</v>
      </c>
      <c r="D282" s="14" t="s">
        <v>593</v>
      </c>
      <c r="E282" s="14">
        <v>102.4</v>
      </c>
      <c r="F282" s="17">
        <v>73.4</v>
      </c>
      <c r="G282" s="18">
        <f t="shared" si="5"/>
        <v>76.98</v>
      </c>
    </row>
    <row r="283" s="3" customFormat="1" ht="18.95" customHeight="1" spans="1:7">
      <c r="A283" s="14" t="s">
        <v>562</v>
      </c>
      <c r="B283" s="14" t="s">
        <v>563</v>
      </c>
      <c r="C283" s="15" t="s">
        <v>594</v>
      </c>
      <c r="D283" s="14" t="s">
        <v>595</v>
      </c>
      <c r="E283" s="14">
        <v>101.9</v>
      </c>
      <c r="F283" s="17">
        <v>72</v>
      </c>
      <c r="G283" s="18">
        <f t="shared" si="5"/>
        <v>75.88</v>
      </c>
    </row>
    <row r="284" s="3" customFormat="1" ht="18.95" customHeight="1" spans="1:7">
      <c r="A284" s="14" t="s">
        <v>596</v>
      </c>
      <c r="B284" s="14" t="s">
        <v>597</v>
      </c>
      <c r="C284" s="15" t="s">
        <v>598</v>
      </c>
      <c r="D284" s="14" t="s">
        <v>599</v>
      </c>
      <c r="E284" s="14">
        <v>94</v>
      </c>
      <c r="F284" s="17">
        <v>82.4</v>
      </c>
      <c r="G284" s="18">
        <f t="shared" si="5"/>
        <v>81.18</v>
      </c>
    </row>
    <row r="285" s="3" customFormat="1" ht="18.95" customHeight="1" spans="1:7">
      <c r="A285" s="14" t="s">
        <v>596</v>
      </c>
      <c r="B285" s="14" t="s">
        <v>597</v>
      </c>
      <c r="C285" s="15" t="s">
        <v>600</v>
      </c>
      <c r="D285" s="14" t="s">
        <v>601</v>
      </c>
      <c r="E285" s="14">
        <v>90.4</v>
      </c>
      <c r="F285" s="17">
        <v>82.4</v>
      </c>
      <c r="G285" s="18">
        <f t="shared" si="5"/>
        <v>80.28</v>
      </c>
    </row>
    <row r="286" s="3" customFormat="1" ht="18.95" customHeight="1" spans="1:7">
      <c r="A286" s="14" t="s">
        <v>596</v>
      </c>
      <c r="B286" s="14" t="s">
        <v>597</v>
      </c>
      <c r="C286" s="15">
        <v>23001517</v>
      </c>
      <c r="D286" s="14" t="s">
        <v>602</v>
      </c>
      <c r="E286" s="14">
        <v>97.8</v>
      </c>
      <c r="F286" s="17">
        <v>79.6</v>
      </c>
      <c r="G286" s="18">
        <f t="shared" si="5"/>
        <v>80.17</v>
      </c>
    </row>
    <row r="287" s="3" customFormat="1" ht="18.95" customHeight="1" spans="1:7">
      <c r="A287" s="14" t="s">
        <v>596</v>
      </c>
      <c r="B287" s="14" t="s">
        <v>597</v>
      </c>
      <c r="C287" s="15" t="s">
        <v>603</v>
      </c>
      <c r="D287" s="14" t="s">
        <v>604</v>
      </c>
      <c r="E287" s="14">
        <v>82.8</v>
      </c>
      <c r="F287" s="17">
        <v>84.2</v>
      </c>
      <c r="G287" s="18">
        <f t="shared" si="5"/>
        <v>79.64</v>
      </c>
    </row>
    <row r="288" s="3" customFormat="1" ht="18.95" customHeight="1" spans="1:7">
      <c r="A288" s="14" t="s">
        <v>596</v>
      </c>
      <c r="B288" s="14" t="s">
        <v>597</v>
      </c>
      <c r="C288" s="15" t="s">
        <v>605</v>
      </c>
      <c r="D288" s="14" t="s">
        <v>606</v>
      </c>
      <c r="E288" s="14">
        <v>95.4</v>
      </c>
      <c r="F288" s="17">
        <v>79.6</v>
      </c>
      <c r="G288" s="18">
        <f t="shared" si="5"/>
        <v>79.57</v>
      </c>
    </row>
    <row r="289" s="3" customFormat="1" ht="18.95" customHeight="1" spans="1:7">
      <c r="A289" s="14" t="s">
        <v>596</v>
      </c>
      <c r="B289" s="14" t="s">
        <v>597</v>
      </c>
      <c r="C289" s="15" t="s">
        <v>607</v>
      </c>
      <c r="D289" s="14" t="s">
        <v>608</v>
      </c>
      <c r="E289" s="14">
        <v>88</v>
      </c>
      <c r="F289" s="17">
        <v>81</v>
      </c>
      <c r="G289" s="18">
        <f t="shared" si="5"/>
        <v>78.7</v>
      </c>
    </row>
    <row r="290" s="3" customFormat="1" ht="18.95" customHeight="1" spans="1:7">
      <c r="A290" s="14" t="s">
        <v>596</v>
      </c>
      <c r="B290" s="14" t="s">
        <v>597</v>
      </c>
      <c r="C290" s="15" t="s">
        <v>609</v>
      </c>
      <c r="D290" s="14" t="s">
        <v>610</v>
      </c>
      <c r="E290" s="14">
        <v>72.8</v>
      </c>
      <c r="F290" s="17">
        <v>86.2</v>
      </c>
      <c r="G290" s="18">
        <f t="shared" si="5"/>
        <v>78.54</v>
      </c>
    </row>
    <row r="291" s="3" customFormat="1" ht="18.95" customHeight="1" spans="1:7">
      <c r="A291" s="14" t="s">
        <v>596</v>
      </c>
      <c r="B291" s="14" t="s">
        <v>597</v>
      </c>
      <c r="C291" s="15" t="s">
        <v>611</v>
      </c>
      <c r="D291" s="14" t="s">
        <v>612</v>
      </c>
      <c r="E291" s="14">
        <v>91</v>
      </c>
      <c r="F291" s="17">
        <v>79.2</v>
      </c>
      <c r="G291" s="18">
        <f t="shared" si="5"/>
        <v>78.19</v>
      </c>
    </row>
    <row r="292" s="3" customFormat="1" ht="18.95" customHeight="1" spans="1:7">
      <c r="A292" s="14" t="s">
        <v>596</v>
      </c>
      <c r="B292" s="14" t="s">
        <v>597</v>
      </c>
      <c r="C292" s="15" t="s">
        <v>613</v>
      </c>
      <c r="D292" s="14" t="s">
        <v>614</v>
      </c>
      <c r="E292" s="14">
        <v>81.6</v>
      </c>
      <c r="F292" s="17">
        <v>79.6</v>
      </c>
      <c r="G292" s="18">
        <f t="shared" si="5"/>
        <v>76.12</v>
      </c>
    </row>
    <row r="293" s="3" customFormat="1" ht="18.95" customHeight="1" spans="1:7">
      <c r="A293" s="14" t="s">
        <v>596</v>
      </c>
      <c r="B293" s="14" t="s">
        <v>597</v>
      </c>
      <c r="C293" s="15" t="s">
        <v>615</v>
      </c>
      <c r="D293" s="14" t="s">
        <v>616</v>
      </c>
      <c r="E293" s="14">
        <v>80</v>
      </c>
      <c r="F293" s="17">
        <v>75.2</v>
      </c>
      <c r="G293" s="18">
        <f t="shared" si="5"/>
        <v>72.64</v>
      </c>
    </row>
    <row r="294" s="3" customFormat="1" ht="18.95" customHeight="1" spans="1:7">
      <c r="A294" s="14" t="s">
        <v>596</v>
      </c>
      <c r="B294" s="14" t="s">
        <v>597</v>
      </c>
      <c r="C294" s="15" t="s">
        <v>617</v>
      </c>
      <c r="D294" s="14" t="s">
        <v>618</v>
      </c>
      <c r="E294" s="14">
        <v>65</v>
      </c>
      <c r="F294" s="21">
        <v>0</v>
      </c>
      <c r="G294" s="18">
        <f t="shared" si="5"/>
        <v>16.25</v>
      </c>
    </row>
    <row r="295" s="3" customFormat="1" ht="18.95" customHeight="1" spans="1:7">
      <c r="A295" s="14" t="s">
        <v>619</v>
      </c>
      <c r="B295" s="14" t="s">
        <v>620</v>
      </c>
      <c r="C295" s="15" t="s">
        <v>621</v>
      </c>
      <c r="D295" s="14" t="s">
        <v>622</v>
      </c>
      <c r="E295" s="14">
        <v>96.2</v>
      </c>
      <c r="F295" s="20">
        <v>84.8</v>
      </c>
      <c r="G295" s="18">
        <f t="shared" si="5"/>
        <v>83.41</v>
      </c>
    </row>
    <row r="296" s="3" customFormat="1" ht="18.95" customHeight="1" spans="1:7">
      <c r="A296" s="14" t="s">
        <v>619</v>
      </c>
      <c r="B296" s="14" t="s">
        <v>620</v>
      </c>
      <c r="C296" s="15" t="s">
        <v>623</v>
      </c>
      <c r="D296" s="14" t="s">
        <v>624</v>
      </c>
      <c r="E296" s="14">
        <v>91.8</v>
      </c>
      <c r="F296" s="20">
        <v>84.4</v>
      </c>
      <c r="G296" s="18">
        <f t="shared" si="5"/>
        <v>82.03</v>
      </c>
    </row>
    <row r="297" s="3" customFormat="1" ht="18.95" customHeight="1" spans="1:7">
      <c r="A297" s="14" t="s">
        <v>619</v>
      </c>
      <c r="B297" s="14" t="s">
        <v>620</v>
      </c>
      <c r="C297" s="15" t="s">
        <v>625</v>
      </c>
      <c r="D297" s="14" t="s">
        <v>626</v>
      </c>
      <c r="E297" s="14">
        <v>100</v>
      </c>
      <c r="F297" s="20">
        <v>79.6</v>
      </c>
      <c r="G297" s="18">
        <f t="shared" si="5"/>
        <v>80.72</v>
      </c>
    </row>
    <row r="298" s="3" customFormat="1" ht="18.95" customHeight="1" spans="1:7">
      <c r="A298" s="14" t="s">
        <v>619</v>
      </c>
      <c r="B298" s="14" t="s">
        <v>620</v>
      </c>
      <c r="C298" s="15" t="s">
        <v>627</v>
      </c>
      <c r="D298" s="14" t="s">
        <v>628</v>
      </c>
      <c r="E298" s="14">
        <v>94</v>
      </c>
      <c r="F298" s="20">
        <v>76.6</v>
      </c>
      <c r="G298" s="18">
        <f t="shared" si="5"/>
        <v>77.12</v>
      </c>
    </row>
    <row r="299" s="3" customFormat="1" ht="18.95" customHeight="1" spans="1:7">
      <c r="A299" s="14" t="s">
        <v>619</v>
      </c>
      <c r="B299" s="14" t="s">
        <v>620</v>
      </c>
      <c r="C299" s="15" t="s">
        <v>629</v>
      </c>
      <c r="D299" s="14" t="s">
        <v>630</v>
      </c>
      <c r="E299" s="14">
        <v>92.4</v>
      </c>
      <c r="F299" s="20">
        <v>73.8</v>
      </c>
      <c r="G299" s="18">
        <f t="shared" si="5"/>
        <v>74.76</v>
      </c>
    </row>
    <row r="300" s="3" customFormat="1" ht="18.95" customHeight="1" spans="1:7">
      <c r="A300" s="14" t="s">
        <v>619</v>
      </c>
      <c r="B300" s="14" t="s">
        <v>620</v>
      </c>
      <c r="C300" s="15">
        <v>23002528</v>
      </c>
      <c r="D300" s="14" t="s">
        <v>631</v>
      </c>
      <c r="E300" s="14">
        <v>102.2</v>
      </c>
      <c r="F300" s="20">
        <v>69.6</v>
      </c>
      <c r="G300" s="18">
        <f t="shared" si="5"/>
        <v>74.27</v>
      </c>
    </row>
    <row r="301" s="3" customFormat="1" ht="18.95" customHeight="1" spans="1:7">
      <c r="A301" s="14" t="s">
        <v>619</v>
      </c>
      <c r="B301" s="14" t="s">
        <v>620</v>
      </c>
      <c r="C301" s="15" t="s">
        <v>632</v>
      </c>
      <c r="D301" s="14" t="s">
        <v>633</v>
      </c>
      <c r="E301" s="14">
        <v>91.8</v>
      </c>
      <c r="F301" s="20">
        <v>69.8</v>
      </c>
      <c r="G301" s="18">
        <f t="shared" si="5"/>
        <v>71.81</v>
      </c>
    </row>
    <row r="302" s="3" customFormat="1" ht="18.95" customHeight="1" spans="1:7">
      <c r="A302" s="14" t="s">
        <v>634</v>
      </c>
      <c r="B302" s="14" t="s">
        <v>635</v>
      </c>
      <c r="C302" s="15" t="s">
        <v>636</v>
      </c>
      <c r="D302" s="14" t="s">
        <v>637</v>
      </c>
      <c r="E302" s="14">
        <v>91.2</v>
      </c>
      <c r="F302" s="20">
        <v>80</v>
      </c>
      <c r="G302" s="18">
        <f t="shared" si="5"/>
        <v>78.8</v>
      </c>
    </row>
    <row r="303" s="3" customFormat="1" ht="18.95" customHeight="1" spans="1:7">
      <c r="A303" s="14" t="s">
        <v>634</v>
      </c>
      <c r="B303" s="14" t="s">
        <v>635</v>
      </c>
      <c r="C303" s="15" t="s">
        <v>638</v>
      </c>
      <c r="D303" s="14" t="s">
        <v>639</v>
      </c>
      <c r="E303" s="14">
        <v>83.8</v>
      </c>
      <c r="F303" s="20">
        <v>78.6</v>
      </c>
      <c r="G303" s="18">
        <f t="shared" si="5"/>
        <v>75.97</v>
      </c>
    </row>
    <row r="304" s="3" customFormat="1" ht="18.95" customHeight="1" spans="1:7">
      <c r="A304" s="14" t="s">
        <v>634</v>
      </c>
      <c r="B304" s="14" t="s">
        <v>635</v>
      </c>
      <c r="C304" s="15" t="s">
        <v>640</v>
      </c>
      <c r="D304" s="14" t="s">
        <v>641</v>
      </c>
      <c r="E304" s="14">
        <v>82</v>
      </c>
      <c r="F304" s="20">
        <v>78.6</v>
      </c>
      <c r="G304" s="18">
        <f t="shared" si="5"/>
        <v>75.52</v>
      </c>
    </row>
    <row r="305" s="3" customFormat="1" ht="18.95" customHeight="1" spans="1:7">
      <c r="A305" s="14" t="s">
        <v>634</v>
      </c>
      <c r="B305" s="14" t="s">
        <v>635</v>
      </c>
      <c r="C305" s="15" t="s">
        <v>642</v>
      </c>
      <c r="D305" s="14" t="s">
        <v>643</v>
      </c>
      <c r="E305" s="14">
        <v>74.2</v>
      </c>
      <c r="F305" s="20">
        <v>76.2</v>
      </c>
      <c r="G305" s="18">
        <f t="shared" si="5"/>
        <v>71.89</v>
      </c>
    </row>
    <row r="306" s="3" customFormat="1" ht="18.95" customHeight="1" spans="1:7">
      <c r="A306" s="14" t="s">
        <v>644</v>
      </c>
      <c r="B306" s="14" t="s">
        <v>645</v>
      </c>
      <c r="C306" s="15" t="s">
        <v>646</v>
      </c>
      <c r="D306" s="14" t="s">
        <v>647</v>
      </c>
      <c r="E306" s="14">
        <v>91.8</v>
      </c>
      <c r="F306" s="17">
        <v>87.4</v>
      </c>
      <c r="G306" s="18">
        <f t="shared" si="5"/>
        <v>84.13</v>
      </c>
    </row>
    <row r="307" s="3" customFormat="1" ht="18.95" customHeight="1" spans="1:7">
      <c r="A307" s="14" t="s">
        <v>644</v>
      </c>
      <c r="B307" s="14" t="s">
        <v>645</v>
      </c>
      <c r="C307" s="15" t="s">
        <v>648</v>
      </c>
      <c r="D307" s="14" t="s">
        <v>649</v>
      </c>
      <c r="E307" s="14">
        <v>98.4</v>
      </c>
      <c r="F307" s="17">
        <v>85</v>
      </c>
      <c r="G307" s="18">
        <f t="shared" si="5"/>
        <v>84.1</v>
      </c>
    </row>
    <row r="308" s="3" customFormat="1" ht="18.95" customHeight="1" spans="1:7">
      <c r="A308" s="14" t="s">
        <v>644</v>
      </c>
      <c r="B308" s="14" t="s">
        <v>645</v>
      </c>
      <c r="C308" s="15" t="s">
        <v>650</v>
      </c>
      <c r="D308" s="14" t="s">
        <v>651</v>
      </c>
      <c r="E308" s="14">
        <v>88.6</v>
      </c>
      <c r="F308" s="17">
        <v>84.6</v>
      </c>
      <c r="G308" s="18">
        <f t="shared" si="5"/>
        <v>81.37</v>
      </c>
    </row>
    <row r="309" s="3" customFormat="1" ht="18.95" customHeight="1" spans="1:7">
      <c r="A309" s="14" t="s">
        <v>644</v>
      </c>
      <c r="B309" s="14" t="s">
        <v>645</v>
      </c>
      <c r="C309" s="15" t="s">
        <v>652</v>
      </c>
      <c r="D309" s="14" t="s">
        <v>653</v>
      </c>
      <c r="E309" s="14">
        <v>95.8</v>
      </c>
      <c r="F309" s="17">
        <v>82</v>
      </c>
      <c r="G309" s="18">
        <f t="shared" si="5"/>
        <v>81.35</v>
      </c>
    </row>
    <row r="310" s="3" customFormat="1" ht="18.95" customHeight="1" spans="1:7">
      <c r="A310" s="14" t="s">
        <v>644</v>
      </c>
      <c r="B310" s="14" t="s">
        <v>645</v>
      </c>
      <c r="C310" s="15" t="s">
        <v>654</v>
      </c>
      <c r="D310" s="14" t="s">
        <v>655</v>
      </c>
      <c r="E310" s="14">
        <v>91.8</v>
      </c>
      <c r="F310" s="17">
        <v>81.4</v>
      </c>
      <c r="G310" s="18">
        <f t="shared" si="5"/>
        <v>79.93</v>
      </c>
    </row>
    <row r="311" s="3" customFormat="1" ht="18.95" customHeight="1" spans="1:7">
      <c r="A311" s="14" t="s">
        <v>644</v>
      </c>
      <c r="B311" s="14" t="s">
        <v>645</v>
      </c>
      <c r="C311" s="15" t="s">
        <v>656</v>
      </c>
      <c r="D311" s="14" t="s">
        <v>657</v>
      </c>
      <c r="E311" s="14">
        <v>86.8</v>
      </c>
      <c r="F311" s="17">
        <v>82.8</v>
      </c>
      <c r="G311" s="18">
        <f t="shared" si="5"/>
        <v>79.66</v>
      </c>
    </row>
    <row r="312" s="3" customFormat="1" ht="18.95" customHeight="1" spans="1:7">
      <c r="A312" s="14" t="s">
        <v>644</v>
      </c>
      <c r="B312" s="14" t="s">
        <v>645</v>
      </c>
      <c r="C312" s="15" t="s">
        <v>658</v>
      </c>
      <c r="D312" s="14" t="s">
        <v>659</v>
      </c>
      <c r="E312" s="14">
        <v>96</v>
      </c>
      <c r="F312" s="17">
        <v>77.6</v>
      </c>
      <c r="G312" s="18">
        <f t="shared" si="5"/>
        <v>78.32</v>
      </c>
    </row>
    <row r="313" s="3" customFormat="1" ht="18.95" customHeight="1" spans="1:7">
      <c r="A313" s="14" t="s">
        <v>644</v>
      </c>
      <c r="B313" s="14" t="s">
        <v>645</v>
      </c>
      <c r="C313" s="15" t="s">
        <v>660</v>
      </c>
      <c r="D313" s="14" t="s">
        <v>661</v>
      </c>
      <c r="E313" s="14">
        <v>89.8</v>
      </c>
      <c r="F313" s="17">
        <v>79.8</v>
      </c>
      <c r="G313" s="18">
        <f t="shared" si="5"/>
        <v>78.31</v>
      </c>
    </row>
    <row r="314" s="3" customFormat="1" ht="18.95" customHeight="1" spans="1:7">
      <c r="A314" s="14" t="s">
        <v>644</v>
      </c>
      <c r="B314" s="14" t="s">
        <v>645</v>
      </c>
      <c r="C314" s="15" t="s">
        <v>662</v>
      </c>
      <c r="D314" s="14" t="s">
        <v>663</v>
      </c>
      <c r="E314" s="14">
        <v>88.8</v>
      </c>
      <c r="F314" s="17">
        <v>79.6</v>
      </c>
      <c r="G314" s="18">
        <f t="shared" si="5"/>
        <v>77.92</v>
      </c>
    </row>
    <row r="315" s="3" customFormat="1" ht="18.95" customHeight="1" spans="1:7">
      <c r="A315" s="14" t="s">
        <v>644</v>
      </c>
      <c r="B315" s="14" t="s">
        <v>645</v>
      </c>
      <c r="C315" s="15" t="s">
        <v>664</v>
      </c>
      <c r="D315" s="14" t="s">
        <v>665</v>
      </c>
      <c r="E315" s="14">
        <v>87.6</v>
      </c>
      <c r="F315" s="17">
        <v>80</v>
      </c>
      <c r="G315" s="18">
        <f t="shared" si="5"/>
        <v>77.9</v>
      </c>
    </row>
    <row r="316" s="3" customFormat="1" ht="18.95" customHeight="1" spans="1:7">
      <c r="A316" s="14" t="s">
        <v>644</v>
      </c>
      <c r="B316" s="14" t="s">
        <v>645</v>
      </c>
      <c r="C316" s="15" t="s">
        <v>666</v>
      </c>
      <c r="D316" s="14" t="s">
        <v>667</v>
      </c>
      <c r="E316" s="14">
        <v>92.4</v>
      </c>
      <c r="F316" s="17">
        <v>78.2</v>
      </c>
      <c r="G316" s="18">
        <f t="shared" si="5"/>
        <v>77.84</v>
      </c>
    </row>
    <row r="317" s="3" customFormat="1" ht="18.95" customHeight="1" spans="1:7">
      <c r="A317" s="14" t="s">
        <v>644</v>
      </c>
      <c r="B317" s="14" t="s">
        <v>645</v>
      </c>
      <c r="C317" s="15" t="s">
        <v>668</v>
      </c>
      <c r="D317" s="14" t="s">
        <v>669</v>
      </c>
      <c r="E317" s="14">
        <v>96.6</v>
      </c>
      <c r="F317" s="17">
        <v>74.8</v>
      </c>
      <c r="G317" s="18">
        <f t="shared" si="5"/>
        <v>76.51</v>
      </c>
    </row>
    <row r="318" s="3" customFormat="1" ht="18.95" customHeight="1" spans="1:7">
      <c r="A318" s="14" t="s">
        <v>644</v>
      </c>
      <c r="B318" s="14" t="s">
        <v>645</v>
      </c>
      <c r="C318" s="15" t="s">
        <v>670</v>
      </c>
      <c r="D318" s="14" t="s">
        <v>671</v>
      </c>
      <c r="E318" s="14">
        <v>90.6</v>
      </c>
      <c r="F318" s="17">
        <v>74.8</v>
      </c>
      <c r="G318" s="18">
        <f t="shared" si="5"/>
        <v>75.01</v>
      </c>
    </row>
    <row r="319" s="3" customFormat="1" ht="18.95" customHeight="1" spans="1:7">
      <c r="A319" s="14" t="s">
        <v>644</v>
      </c>
      <c r="B319" s="14" t="s">
        <v>645</v>
      </c>
      <c r="C319" s="15" t="s">
        <v>672</v>
      </c>
      <c r="D319" s="14" t="s">
        <v>673</v>
      </c>
      <c r="E319" s="14">
        <v>91.6</v>
      </c>
      <c r="F319" s="17">
        <v>74.4</v>
      </c>
      <c r="G319" s="18">
        <f t="shared" si="5"/>
        <v>74.98</v>
      </c>
    </row>
    <row r="320" s="3" customFormat="1" ht="18.95" customHeight="1" spans="1:7">
      <c r="A320" s="14" t="s">
        <v>644</v>
      </c>
      <c r="B320" s="14" t="s">
        <v>645</v>
      </c>
      <c r="C320" s="15" t="s">
        <v>674</v>
      </c>
      <c r="D320" s="14" t="s">
        <v>675</v>
      </c>
      <c r="E320" s="14">
        <v>87.4</v>
      </c>
      <c r="F320" s="17">
        <v>74.6</v>
      </c>
      <c r="G320" s="18">
        <f t="shared" si="5"/>
        <v>74.07</v>
      </c>
    </row>
    <row r="321" s="3" customFormat="1" ht="18.95" customHeight="1" spans="1:7">
      <c r="A321" s="14" t="s">
        <v>644</v>
      </c>
      <c r="B321" s="14" t="s">
        <v>645</v>
      </c>
      <c r="C321" s="15" t="s">
        <v>676</v>
      </c>
      <c r="D321" s="14" t="s">
        <v>677</v>
      </c>
      <c r="E321" s="14">
        <v>88</v>
      </c>
      <c r="F321" s="17">
        <v>67.8</v>
      </c>
      <c r="G321" s="18">
        <f t="shared" si="5"/>
        <v>69.46</v>
      </c>
    </row>
    <row r="322" s="3" customFormat="1" ht="18.95" customHeight="1" spans="1:7">
      <c r="A322" s="14" t="s">
        <v>678</v>
      </c>
      <c r="B322" s="14" t="s">
        <v>679</v>
      </c>
      <c r="C322" s="15" t="s">
        <v>680</v>
      </c>
      <c r="D322" s="14" t="s">
        <v>681</v>
      </c>
      <c r="E322" s="14">
        <v>100.96</v>
      </c>
      <c r="F322" s="17">
        <v>81.4</v>
      </c>
      <c r="G322" s="18">
        <f t="shared" si="5"/>
        <v>82.22</v>
      </c>
    </row>
    <row r="323" s="3" customFormat="1" ht="18.95" customHeight="1" spans="1:7">
      <c r="A323" s="14" t="s">
        <v>678</v>
      </c>
      <c r="B323" s="14" t="s">
        <v>679</v>
      </c>
      <c r="C323" s="15" t="s">
        <v>682</v>
      </c>
      <c r="D323" s="14" t="s">
        <v>683</v>
      </c>
      <c r="E323" s="14">
        <v>82.88</v>
      </c>
      <c r="F323" s="17">
        <v>80</v>
      </c>
      <c r="G323" s="18">
        <f t="shared" ref="G323:G386" si="6">ROUND((E323/1.2*0.3+F323*0.7),2)</f>
        <v>76.72</v>
      </c>
    </row>
    <row r="324" s="3" customFormat="1" ht="18.95" customHeight="1" spans="1:7">
      <c r="A324" s="14" t="s">
        <v>678</v>
      </c>
      <c r="B324" s="14" t="s">
        <v>679</v>
      </c>
      <c r="C324" s="15" t="s">
        <v>684</v>
      </c>
      <c r="D324" s="14" t="s">
        <v>685</v>
      </c>
      <c r="E324" s="14">
        <v>90.08</v>
      </c>
      <c r="F324" s="17">
        <v>76.4</v>
      </c>
      <c r="G324" s="18">
        <f t="shared" si="6"/>
        <v>76</v>
      </c>
    </row>
    <row r="325" s="3" customFormat="1" ht="18.95" customHeight="1" spans="1:7">
      <c r="A325" s="14" t="s">
        <v>678</v>
      </c>
      <c r="B325" s="14" t="s">
        <v>679</v>
      </c>
      <c r="C325" s="15" t="s">
        <v>686</v>
      </c>
      <c r="D325" s="14" t="s">
        <v>687</v>
      </c>
      <c r="E325" s="14">
        <v>76.32</v>
      </c>
      <c r="F325" s="17">
        <v>76.8</v>
      </c>
      <c r="G325" s="18">
        <f t="shared" si="6"/>
        <v>72.84</v>
      </c>
    </row>
    <row r="326" s="3" customFormat="1" ht="18.95" customHeight="1" spans="1:7">
      <c r="A326" s="14" t="s">
        <v>678</v>
      </c>
      <c r="B326" s="14" t="s">
        <v>679</v>
      </c>
      <c r="C326" s="15" t="s">
        <v>688</v>
      </c>
      <c r="D326" s="14" t="s">
        <v>689</v>
      </c>
      <c r="E326" s="14">
        <v>83.36</v>
      </c>
      <c r="F326" s="17">
        <v>69.8</v>
      </c>
      <c r="G326" s="18">
        <f t="shared" si="6"/>
        <v>69.7</v>
      </c>
    </row>
    <row r="327" s="3" customFormat="1" ht="18.95" customHeight="1" spans="1:7">
      <c r="A327" s="14" t="s">
        <v>690</v>
      </c>
      <c r="B327" s="14" t="s">
        <v>691</v>
      </c>
      <c r="C327" s="15" t="s">
        <v>692</v>
      </c>
      <c r="D327" s="14" t="s">
        <v>693</v>
      </c>
      <c r="E327" s="14">
        <v>88</v>
      </c>
      <c r="F327" s="17">
        <v>79.6</v>
      </c>
      <c r="G327" s="18">
        <f t="shared" si="6"/>
        <v>77.72</v>
      </c>
    </row>
    <row r="328" s="3" customFormat="1" ht="18.95" customHeight="1" spans="1:7">
      <c r="A328" s="14" t="s">
        <v>690</v>
      </c>
      <c r="B328" s="14" t="s">
        <v>691</v>
      </c>
      <c r="C328" s="15" t="s">
        <v>694</v>
      </c>
      <c r="D328" s="14" t="s">
        <v>695</v>
      </c>
      <c r="E328" s="14">
        <v>61.2</v>
      </c>
      <c r="F328" s="17">
        <v>70.2</v>
      </c>
      <c r="G328" s="18">
        <f t="shared" si="6"/>
        <v>64.44</v>
      </c>
    </row>
    <row r="329" s="3" customFormat="1" ht="18.95" customHeight="1" spans="1:7">
      <c r="A329" s="14" t="s">
        <v>696</v>
      </c>
      <c r="B329" s="14" t="s">
        <v>697</v>
      </c>
      <c r="C329" s="15" t="s">
        <v>698</v>
      </c>
      <c r="D329" s="14" t="s">
        <v>699</v>
      </c>
      <c r="E329" s="14">
        <v>95.6</v>
      </c>
      <c r="F329" s="20">
        <v>77.2</v>
      </c>
      <c r="G329" s="18">
        <f t="shared" si="6"/>
        <v>77.94</v>
      </c>
    </row>
    <row r="330" s="3" customFormat="1" ht="18.95" customHeight="1" spans="1:7">
      <c r="A330" s="14" t="s">
        <v>696</v>
      </c>
      <c r="B330" s="14" t="s">
        <v>697</v>
      </c>
      <c r="C330" s="15" t="s">
        <v>700</v>
      </c>
      <c r="D330" s="14" t="s">
        <v>701</v>
      </c>
      <c r="E330" s="14">
        <v>79.4</v>
      </c>
      <c r="F330" s="20">
        <v>77.8</v>
      </c>
      <c r="G330" s="18">
        <f t="shared" si="6"/>
        <v>74.31</v>
      </c>
    </row>
    <row r="331" s="3" customFormat="1" ht="18.95" customHeight="1" spans="1:7">
      <c r="A331" s="14" t="s">
        <v>696</v>
      </c>
      <c r="B331" s="14" t="s">
        <v>697</v>
      </c>
      <c r="C331" s="15" t="s">
        <v>702</v>
      </c>
      <c r="D331" s="14" t="s">
        <v>703</v>
      </c>
      <c r="E331" s="14">
        <v>63</v>
      </c>
      <c r="F331" s="20">
        <v>79</v>
      </c>
      <c r="G331" s="18">
        <f t="shared" si="6"/>
        <v>71.05</v>
      </c>
    </row>
    <row r="332" s="3" customFormat="1" ht="18.95" customHeight="1" spans="1:7">
      <c r="A332" s="14" t="s">
        <v>696</v>
      </c>
      <c r="B332" s="14" t="s">
        <v>697</v>
      </c>
      <c r="C332" s="15" t="s">
        <v>704</v>
      </c>
      <c r="D332" s="14" t="s">
        <v>705</v>
      </c>
      <c r="E332" s="14">
        <v>87.5</v>
      </c>
      <c r="F332" s="20">
        <v>64</v>
      </c>
      <c r="G332" s="18">
        <f t="shared" si="6"/>
        <v>66.68</v>
      </c>
    </row>
    <row r="333" s="3" customFormat="1" ht="18.95" customHeight="1" spans="1:7">
      <c r="A333" s="14" t="s">
        <v>696</v>
      </c>
      <c r="B333" s="14" t="s">
        <v>697</v>
      </c>
      <c r="C333" s="15" t="s">
        <v>706</v>
      </c>
      <c r="D333" s="14" t="s">
        <v>707</v>
      </c>
      <c r="E333" s="14">
        <v>61.7</v>
      </c>
      <c r="F333" s="20">
        <v>68.2</v>
      </c>
      <c r="G333" s="18">
        <f t="shared" si="6"/>
        <v>63.17</v>
      </c>
    </row>
    <row r="334" s="3" customFormat="1" ht="18.95" customHeight="1" spans="1:7">
      <c r="A334" s="14" t="s">
        <v>708</v>
      </c>
      <c r="B334" s="14" t="s">
        <v>709</v>
      </c>
      <c r="C334" s="15" t="s">
        <v>710</v>
      </c>
      <c r="D334" s="14" t="s">
        <v>711</v>
      </c>
      <c r="E334" s="14">
        <v>93.8</v>
      </c>
      <c r="F334" s="20">
        <v>80.6</v>
      </c>
      <c r="G334" s="18">
        <f t="shared" si="6"/>
        <v>79.87</v>
      </c>
    </row>
    <row r="335" s="3" customFormat="1" ht="18.95" customHeight="1" spans="1:7">
      <c r="A335" s="14" t="s">
        <v>708</v>
      </c>
      <c r="B335" s="14" t="s">
        <v>709</v>
      </c>
      <c r="C335" s="15" t="s">
        <v>712</v>
      </c>
      <c r="D335" s="14" t="s">
        <v>713</v>
      </c>
      <c r="E335" s="14">
        <v>76.6</v>
      </c>
      <c r="F335" s="20">
        <v>85.4</v>
      </c>
      <c r="G335" s="18">
        <f t="shared" si="6"/>
        <v>78.93</v>
      </c>
    </row>
    <row r="336" s="3" customFormat="1" ht="18.95" customHeight="1" spans="1:7">
      <c r="A336" s="14" t="s">
        <v>708</v>
      </c>
      <c r="B336" s="14" t="s">
        <v>709</v>
      </c>
      <c r="C336" s="15" t="s">
        <v>714</v>
      </c>
      <c r="D336" s="14" t="s">
        <v>715</v>
      </c>
      <c r="E336" s="14">
        <v>81.6</v>
      </c>
      <c r="F336" s="20">
        <v>82.2</v>
      </c>
      <c r="G336" s="18">
        <f t="shared" si="6"/>
        <v>77.94</v>
      </c>
    </row>
    <row r="337" s="3" customFormat="1" ht="18.95" customHeight="1" spans="1:7">
      <c r="A337" s="14" t="s">
        <v>708</v>
      </c>
      <c r="B337" s="14" t="s">
        <v>709</v>
      </c>
      <c r="C337" s="15" t="s">
        <v>716</v>
      </c>
      <c r="D337" s="14" t="s">
        <v>717</v>
      </c>
      <c r="E337" s="14">
        <v>93.6</v>
      </c>
      <c r="F337" s="20">
        <v>76.6</v>
      </c>
      <c r="G337" s="18">
        <f t="shared" si="6"/>
        <v>77.02</v>
      </c>
    </row>
    <row r="338" s="3" customFormat="1" ht="18.95" customHeight="1" spans="1:7">
      <c r="A338" s="14" t="s">
        <v>708</v>
      </c>
      <c r="B338" s="14" t="s">
        <v>709</v>
      </c>
      <c r="C338" s="15" t="s">
        <v>718</v>
      </c>
      <c r="D338" s="14" t="s">
        <v>719</v>
      </c>
      <c r="E338" s="14">
        <v>73.8</v>
      </c>
      <c r="F338" s="20">
        <v>83</v>
      </c>
      <c r="G338" s="18">
        <f t="shared" si="6"/>
        <v>76.55</v>
      </c>
    </row>
    <row r="339" s="3" customFormat="1" ht="18.95" customHeight="1" spans="1:7">
      <c r="A339" s="14" t="s">
        <v>708</v>
      </c>
      <c r="B339" s="14" t="s">
        <v>709</v>
      </c>
      <c r="C339" s="15" t="s">
        <v>720</v>
      </c>
      <c r="D339" s="14" t="s">
        <v>721</v>
      </c>
      <c r="E339" s="14">
        <v>77.8</v>
      </c>
      <c r="F339" s="20">
        <v>81.4</v>
      </c>
      <c r="G339" s="18">
        <f t="shared" si="6"/>
        <v>76.43</v>
      </c>
    </row>
    <row r="340" s="3" customFormat="1" ht="18.95" customHeight="1" spans="1:7">
      <c r="A340" s="14" t="s">
        <v>708</v>
      </c>
      <c r="B340" s="14" t="s">
        <v>709</v>
      </c>
      <c r="C340" s="15" t="s">
        <v>722</v>
      </c>
      <c r="D340" s="14" t="s">
        <v>723</v>
      </c>
      <c r="E340" s="14">
        <v>73.4</v>
      </c>
      <c r="F340" s="20">
        <v>82.2</v>
      </c>
      <c r="G340" s="18">
        <f t="shared" si="6"/>
        <v>75.89</v>
      </c>
    </row>
    <row r="341" s="3" customFormat="1" ht="18.95" customHeight="1" spans="1:7">
      <c r="A341" s="14" t="s">
        <v>708</v>
      </c>
      <c r="B341" s="14" t="s">
        <v>709</v>
      </c>
      <c r="C341" s="15" t="s">
        <v>724</v>
      </c>
      <c r="D341" s="14" t="s">
        <v>725</v>
      </c>
      <c r="E341" s="14">
        <v>80.6</v>
      </c>
      <c r="F341" s="20">
        <v>75.2</v>
      </c>
      <c r="G341" s="18">
        <f t="shared" si="6"/>
        <v>72.79</v>
      </c>
    </row>
    <row r="342" s="3" customFormat="1" ht="18.95" customHeight="1" spans="1:7">
      <c r="A342" s="14" t="s">
        <v>708</v>
      </c>
      <c r="B342" s="14" t="s">
        <v>709</v>
      </c>
      <c r="C342" s="15" t="s">
        <v>726</v>
      </c>
      <c r="D342" s="14" t="s">
        <v>727</v>
      </c>
      <c r="E342" s="14">
        <v>75.4</v>
      </c>
      <c r="F342" s="20">
        <v>75.4</v>
      </c>
      <c r="G342" s="18">
        <f t="shared" si="6"/>
        <v>71.63</v>
      </c>
    </row>
    <row r="343" s="3" customFormat="1" ht="18.95" customHeight="1" spans="1:7">
      <c r="A343" s="14" t="s">
        <v>728</v>
      </c>
      <c r="B343" s="14" t="s">
        <v>729</v>
      </c>
      <c r="C343" s="15" t="s">
        <v>730</v>
      </c>
      <c r="D343" s="14" t="s">
        <v>731</v>
      </c>
      <c r="E343" s="14">
        <v>73.1</v>
      </c>
      <c r="F343" s="20">
        <v>71</v>
      </c>
      <c r="G343" s="18">
        <f t="shared" si="6"/>
        <v>67.98</v>
      </c>
    </row>
    <row r="344" s="3" customFormat="1" ht="18.95" customHeight="1" spans="1:7">
      <c r="A344" s="14" t="s">
        <v>728</v>
      </c>
      <c r="B344" s="14" t="s">
        <v>729</v>
      </c>
      <c r="C344" s="15" t="s">
        <v>732</v>
      </c>
      <c r="D344" s="14" t="s">
        <v>733</v>
      </c>
      <c r="E344" s="14">
        <v>64.4</v>
      </c>
      <c r="F344" s="20">
        <v>67.8</v>
      </c>
      <c r="G344" s="18">
        <f t="shared" si="6"/>
        <v>63.56</v>
      </c>
    </row>
    <row r="345" s="3" customFormat="1" ht="18.95" customHeight="1" spans="1:7">
      <c r="A345" s="14" t="s">
        <v>728</v>
      </c>
      <c r="B345" s="14" t="s">
        <v>729</v>
      </c>
      <c r="C345" s="15" t="s">
        <v>734</v>
      </c>
      <c r="D345" s="14" t="s">
        <v>735</v>
      </c>
      <c r="E345" s="14">
        <v>62.8</v>
      </c>
      <c r="F345" s="20">
        <v>62.8</v>
      </c>
      <c r="G345" s="18">
        <f t="shared" si="6"/>
        <v>59.66</v>
      </c>
    </row>
    <row r="346" s="3" customFormat="1" ht="18.95" customHeight="1" spans="1:7">
      <c r="A346" s="14" t="str">
        <f t="shared" ref="A346:A368" si="7">"230401"</f>
        <v>230401</v>
      </c>
      <c r="B346" s="14" t="s">
        <v>736</v>
      </c>
      <c r="C346" s="15" t="s">
        <v>737</v>
      </c>
      <c r="D346" s="14" t="str">
        <f>"张丽莎"</f>
        <v>张丽莎</v>
      </c>
      <c r="E346" s="14">
        <v>98</v>
      </c>
      <c r="F346" s="17">
        <v>83.2</v>
      </c>
      <c r="G346" s="18">
        <f t="shared" si="6"/>
        <v>82.74</v>
      </c>
    </row>
    <row r="347" s="3" customFormat="1" ht="18.95" customHeight="1" spans="1:7">
      <c r="A347" s="14" t="str">
        <f t="shared" si="7"/>
        <v>230401</v>
      </c>
      <c r="B347" s="14" t="s">
        <v>736</v>
      </c>
      <c r="C347" s="15" t="s">
        <v>738</v>
      </c>
      <c r="D347" s="14" t="str">
        <f>"李萌"</f>
        <v>李萌</v>
      </c>
      <c r="E347" s="14">
        <v>97.1</v>
      </c>
      <c r="F347" s="17">
        <v>83.2</v>
      </c>
      <c r="G347" s="18">
        <f t="shared" si="6"/>
        <v>82.52</v>
      </c>
    </row>
    <row r="348" s="3" customFormat="1" ht="18.95" customHeight="1" spans="1:7">
      <c r="A348" s="14" t="str">
        <f t="shared" si="7"/>
        <v>230401</v>
      </c>
      <c r="B348" s="14" t="s">
        <v>736</v>
      </c>
      <c r="C348" s="15" t="s">
        <v>739</v>
      </c>
      <c r="D348" s="14" t="str">
        <f>"朱梦媛"</f>
        <v>朱梦媛</v>
      </c>
      <c r="E348" s="14">
        <v>99.8</v>
      </c>
      <c r="F348" s="17">
        <v>82.2</v>
      </c>
      <c r="G348" s="18">
        <f t="shared" si="6"/>
        <v>82.49</v>
      </c>
    </row>
    <row r="349" s="3" customFormat="1" ht="18.95" customHeight="1" spans="1:7">
      <c r="A349" s="14" t="str">
        <f t="shared" si="7"/>
        <v>230401</v>
      </c>
      <c r="B349" s="14" t="s">
        <v>736</v>
      </c>
      <c r="C349" s="15" t="s">
        <v>740</v>
      </c>
      <c r="D349" s="14" t="str">
        <f>"宗雪"</f>
        <v>宗雪</v>
      </c>
      <c r="E349" s="14">
        <v>97</v>
      </c>
      <c r="F349" s="17">
        <v>83</v>
      </c>
      <c r="G349" s="18">
        <f t="shared" si="6"/>
        <v>82.35</v>
      </c>
    </row>
    <row r="350" s="3" customFormat="1" ht="18.95" customHeight="1" spans="1:7">
      <c r="A350" s="14" t="str">
        <f t="shared" si="7"/>
        <v>230401</v>
      </c>
      <c r="B350" s="14" t="s">
        <v>736</v>
      </c>
      <c r="C350" s="15" t="s">
        <v>741</v>
      </c>
      <c r="D350" s="14" t="str">
        <f>"邵兰兰"</f>
        <v>邵兰兰</v>
      </c>
      <c r="E350" s="14">
        <v>98</v>
      </c>
      <c r="F350" s="17">
        <v>82.6</v>
      </c>
      <c r="G350" s="18">
        <f t="shared" si="6"/>
        <v>82.32</v>
      </c>
    </row>
    <row r="351" s="3" customFormat="1" ht="18.95" customHeight="1" spans="1:7">
      <c r="A351" s="14" t="str">
        <f t="shared" si="7"/>
        <v>230401</v>
      </c>
      <c r="B351" s="14" t="s">
        <v>736</v>
      </c>
      <c r="C351" s="15" t="s">
        <v>742</v>
      </c>
      <c r="D351" s="14" t="str">
        <f>"陈倩"</f>
        <v>陈倩</v>
      </c>
      <c r="E351" s="14">
        <v>98.6</v>
      </c>
      <c r="F351" s="17">
        <v>82.2</v>
      </c>
      <c r="G351" s="18">
        <f t="shared" si="6"/>
        <v>82.19</v>
      </c>
    </row>
    <row r="352" s="3" customFormat="1" ht="18.95" customHeight="1" spans="1:7">
      <c r="A352" s="14" t="str">
        <f t="shared" si="7"/>
        <v>230401</v>
      </c>
      <c r="B352" s="14" t="s">
        <v>736</v>
      </c>
      <c r="C352" s="15" t="s">
        <v>743</v>
      </c>
      <c r="D352" s="14" t="str">
        <f>"刘娟"</f>
        <v>刘娟</v>
      </c>
      <c r="E352" s="14">
        <v>96.9</v>
      </c>
      <c r="F352" s="17">
        <v>82.6</v>
      </c>
      <c r="G352" s="18">
        <f t="shared" si="6"/>
        <v>82.05</v>
      </c>
    </row>
    <row r="353" s="3" customFormat="1" ht="18.95" customHeight="1" spans="1:7">
      <c r="A353" s="14" t="str">
        <f t="shared" si="7"/>
        <v>230401</v>
      </c>
      <c r="B353" s="14" t="s">
        <v>736</v>
      </c>
      <c r="C353" s="15" t="s">
        <v>744</v>
      </c>
      <c r="D353" s="14" t="str">
        <f>"梁烨"</f>
        <v>梁烨</v>
      </c>
      <c r="E353" s="14">
        <v>96.3</v>
      </c>
      <c r="F353" s="17">
        <v>82.8</v>
      </c>
      <c r="G353" s="18">
        <f t="shared" si="6"/>
        <v>82.04</v>
      </c>
    </row>
    <row r="354" s="3" customFormat="1" ht="18.95" customHeight="1" spans="1:7">
      <c r="A354" s="14" t="str">
        <f t="shared" si="7"/>
        <v>230401</v>
      </c>
      <c r="B354" s="14" t="s">
        <v>736</v>
      </c>
      <c r="C354" s="15" t="s">
        <v>745</v>
      </c>
      <c r="D354" s="14" t="str">
        <f>"马娟娟"</f>
        <v>马娟娟</v>
      </c>
      <c r="E354" s="14">
        <v>97.4</v>
      </c>
      <c r="F354" s="17">
        <v>82.4</v>
      </c>
      <c r="G354" s="18">
        <f t="shared" si="6"/>
        <v>82.03</v>
      </c>
    </row>
    <row r="355" s="3" customFormat="1" ht="18.95" customHeight="1" spans="1:7">
      <c r="A355" s="14" t="str">
        <f t="shared" si="7"/>
        <v>230401</v>
      </c>
      <c r="B355" s="14" t="s">
        <v>736</v>
      </c>
      <c r="C355" s="15" t="s">
        <v>746</v>
      </c>
      <c r="D355" s="14" t="str">
        <f>"马萌萌"</f>
        <v>马萌萌</v>
      </c>
      <c r="E355" s="14">
        <v>100.8</v>
      </c>
      <c r="F355" s="17">
        <v>81</v>
      </c>
      <c r="G355" s="18">
        <f t="shared" si="6"/>
        <v>81.9</v>
      </c>
    </row>
    <row r="356" s="3" customFormat="1" ht="18.95" customHeight="1" spans="1:7">
      <c r="A356" s="14" t="str">
        <f t="shared" si="7"/>
        <v>230401</v>
      </c>
      <c r="B356" s="14" t="s">
        <v>736</v>
      </c>
      <c r="C356" s="15">
        <v>23005604</v>
      </c>
      <c r="D356" s="14" t="str">
        <f>"王银凤"</f>
        <v>王银凤</v>
      </c>
      <c r="E356" s="14">
        <v>102.2</v>
      </c>
      <c r="F356" s="17">
        <v>80.2</v>
      </c>
      <c r="G356" s="18">
        <f t="shared" si="6"/>
        <v>81.69</v>
      </c>
    </row>
    <row r="357" s="3" customFormat="1" ht="18.95" customHeight="1" spans="1:7">
      <c r="A357" s="14" t="str">
        <f t="shared" si="7"/>
        <v>230401</v>
      </c>
      <c r="B357" s="14" t="s">
        <v>736</v>
      </c>
      <c r="C357" s="15" t="s">
        <v>747</v>
      </c>
      <c r="D357" s="14" t="str">
        <f>"张豆花"</f>
        <v>张豆花</v>
      </c>
      <c r="E357" s="14">
        <v>94.8</v>
      </c>
      <c r="F357" s="17">
        <v>82.8</v>
      </c>
      <c r="G357" s="18">
        <f t="shared" si="6"/>
        <v>81.66</v>
      </c>
    </row>
    <row r="358" s="3" customFormat="1" ht="18.95" customHeight="1" spans="1:7">
      <c r="A358" s="14" t="str">
        <f t="shared" si="7"/>
        <v>230401</v>
      </c>
      <c r="B358" s="14" t="s">
        <v>736</v>
      </c>
      <c r="C358" s="15" t="s">
        <v>748</v>
      </c>
      <c r="D358" s="14" t="str">
        <f>"朱利"</f>
        <v>朱利</v>
      </c>
      <c r="E358" s="14">
        <v>98</v>
      </c>
      <c r="F358" s="17">
        <v>81.6</v>
      </c>
      <c r="G358" s="18">
        <f t="shared" si="6"/>
        <v>81.62</v>
      </c>
    </row>
    <row r="359" s="3" customFormat="1" ht="18.95" customHeight="1" spans="1:7">
      <c r="A359" s="14" t="str">
        <f t="shared" si="7"/>
        <v>230401</v>
      </c>
      <c r="B359" s="14" t="s">
        <v>736</v>
      </c>
      <c r="C359" s="15" t="s">
        <v>749</v>
      </c>
      <c r="D359" s="14" t="str">
        <f>"叶萌"</f>
        <v>叶萌</v>
      </c>
      <c r="E359" s="14">
        <v>94.8</v>
      </c>
      <c r="F359" s="17">
        <v>82.6</v>
      </c>
      <c r="G359" s="18">
        <f t="shared" si="6"/>
        <v>81.52</v>
      </c>
    </row>
    <row r="360" s="3" customFormat="1" ht="18.95" customHeight="1" spans="1:7">
      <c r="A360" s="14" t="str">
        <f t="shared" si="7"/>
        <v>230401</v>
      </c>
      <c r="B360" s="14" t="s">
        <v>736</v>
      </c>
      <c r="C360" s="15" t="s">
        <v>750</v>
      </c>
      <c r="D360" s="14" t="str">
        <f>"刘艳丽"</f>
        <v>刘艳丽</v>
      </c>
      <c r="E360" s="14">
        <v>99.2</v>
      </c>
      <c r="F360" s="17">
        <v>80.8</v>
      </c>
      <c r="G360" s="18">
        <f t="shared" si="6"/>
        <v>81.36</v>
      </c>
    </row>
    <row r="361" s="3" customFormat="1" ht="18.95" customHeight="1" spans="1:7">
      <c r="A361" s="14" t="str">
        <f t="shared" si="7"/>
        <v>230401</v>
      </c>
      <c r="B361" s="14" t="s">
        <v>736</v>
      </c>
      <c r="C361" s="15" t="s">
        <v>751</v>
      </c>
      <c r="D361" s="14" t="str">
        <f>"马丽雅"</f>
        <v>马丽雅</v>
      </c>
      <c r="E361" s="14">
        <v>96.4</v>
      </c>
      <c r="F361" s="17">
        <v>80.6</v>
      </c>
      <c r="G361" s="18">
        <f t="shared" si="6"/>
        <v>80.52</v>
      </c>
    </row>
    <row r="362" s="3" customFormat="1" ht="18.95" customHeight="1" spans="1:7">
      <c r="A362" s="14" t="str">
        <f t="shared" si="7"/>
        <v>230401</v>
      </c>
      <c r="B362" s="14" t="s">
        <v>736</v>
      </c>
      <c r="C362" s="15" t="s">
        <v>752</v>
      </c>
      <c r="D362" s="14" t="str">
        <f>"蔡倩倩"</f>
        <v>蔡倩倩</v>
      </c>
      <c r="E362" s="14">
        <v>99</v>
      </c>
      <c r="F362" s="17">
        <v>79.6</v>
      </c>
      <c r="G362" s="18">
        <f t="shared" si="6"/>
        <v>80.47</v>
      </c>
    </row>
    <row r="363" s="3" customFormat="1" ht="18.95" customHeight="1" spans="1:7">
      <c r="A363" s="14" t="str">
        <f t="shared" si="7"/>
        <v>230401</v>
      </c>
      <c r="B363" s="14" t="s">
        <v>736</v>
      </c>
      <c r="C363" s="15" t="s">
        <v>753</v>
      </c>
      <c r="D363" s="14" t="str">
        <f>"张如利"</f>
        <v>张如利</v>
      </c>
      <c r="E363" s="14">
        <v>95.6</v>
      </c>
      <c r="F363" s="17">
        <v>80.6</v>
      </c>
      <c r="G363" s="18">
        <f t="shared" si="6"/>
        <v>80.32</v>
      </c>
    </row>
    <row r="364" s="3" customFormat="1" ht="18.95" customHeight="1" spans="1:7">
      <c r="A364" s="14" t="str">
        <f t="shared" si="7"/>
        <v>230401</v>
      </c>
      <c r="B364" s="14" t="s">
        <v>736</v>
      </c>
      <c r="C364" s="15" t="s">
        <v>754</v>
      </c>
      <c r="D364" s="14" t="str">
        <f>"郝笑晗"</f>
        <v>郝笑晗</v>
      </c>
      <c r="E364" s="14">
        <v>96.2</v>
      </c>
      <c r="F364" s="17">
        <v>80.2</v>
      </c>
      <c r="G364" s="18">
        <f t="shared" si="6"/>
        <v>80.19</v>
      </c>
    </row>
    <row r="365" s="3" customFormat="1" ht="18.95" customHeight="1" spans="1:7">
      <c r="A365" s="14" t="str">
        <f t="shared" si="7"/>
        <v>230401</v>
      </c>
      <c r="B365" s="14" t="s">
        <v>736</v>
      </c>
      <c r="C365" s="15" t="s">
        <v>755</v>
      </c>
      <c r="D365" s="14" t="str">
        <f>"李倩"</f>
        <v>李倩</v>
      </c>
      <c r="E365" s="14">
        <v>98.8</v>
      </c>
      <c r="F365" s="17">
        <v>79</v>
      </c>
      <c r="G365" s="18">
        <f t="shared" si="6"/>
        <v>80</v>
      </c>
    </row>
    <row r="366" s="3" customFormat="1" ht="18.95" customHeight="1" spans="1:7">
      <c r="A366" s="14" t="str">
        <f t="shared" si="7"/>
        <v>230401</v>
      </c>
      <c r="B366" s="14" t="s">
        <v>736</v>
      </c>
      <c r="C366" s="15" t="s">
        <v>756</v>
      </c>
      <c r="D366" s="14" t="str">
        <f>"钱蓓蓓"</f>
        <v>钱蓓蓓</v>
      </c>
      <c r="E366" s="14">
        <v>95.4</v>
      </c>
      <c r="F366" s="17">
        <v>79.2</v>
      </c>
      <c r="G366" s="18">
        <f t="shared" si="6"/>
        <v>79.29</v>
      </c>
    </row>
    <row r="367" s="3" customFormat="1" ht="18.95" customHeight="1" spans="1:7">
      <c r="A367" s="14" t="str">
        <f t="shared" si="7"/>
        <v>230401</v>
      </c>
      <c r="B367" s="14" t="s">
        <v>736</v>
      </c>
      <c r="C367" s="15" t="s">
        <v>757</v>
      </c>
      <c r="D367" s="14" t="str">
        <f>"葛琳"</f>
        <v>葛琳</v>
      </c>
      <c r="E367" s="14">
        <v>95.2</v>
      </c>
      <c r="F367" s="17">
        <v>79</v>
      </c>
      <c r="G367" s="18">
        <f t="shared" si="6"/>
        <v>79.1</v>
      </c>
    </row>
    <row r="368" s="3" customFormat="1" ht="18.95" customHeight="1" spans="1:7">
      <c r="A368" s="14" t="str">
        <f t="shared" si="7"/>
        <v>230401</v>
      </c>
      <c r="B368" s="14" t="s">
        <v>736</v>
      </c>
      <c r="C368" s="15" t="s">
        <v>758</v>
      </c>
      <c r="D368" s="14" t="str">
        <f>"徐佳"</f>
        <v>徐佳</v>
      </c>
      <c r="E368" s="14">
        <v>94.8</v>
      </c>
      <c r="F368" s="17">
        <v>75.6</v>
      </c>
      <c r="G368" s="18">
        <f t="shared" si="6"/>
        <v>76.62</v>
      </c>
    </row>
    <row r="369" s="3" customFormat="1" ht="18.95" customHeight="1" spans="1:7">
      <c r="A369" s="14" t="s">
        <v>759</v>
      </c>
      <c r="B369" s="14" t="s">
        <v>760</v>
      </c>
      <c r="C369" s="15">
        <v>23006722</v>
      </c>
      <c r="D369" s="14" t="s">
        <v>761</v>
      </c>
      <c r="E369" s="14">
        <v>106.8</v>
      </c>
      <c r="F369" s="17">
        <v>83.2</v>
      </c>
      <c r="G369" s="18">
        <f t="shared" si="6"/>
        <v>84.94</v>
      </c>
    </row>
    <row r="370" s="3" customFormat="1" ht="18.95" customHeight="1" spans="1:7">
      <c r="A370" s="14" t="s">
        <v>759</v>
      </c>
      <c r="B370" s="14" t="s">
        <v>760</v>
      </c>
      <c r="C370" s="15" t="s">
        <v>762</v>
      </c>
      <c r="D370" s="14" t="s">
        <v>763</v>
      </c>
      <c r="E370" s="14">
        <v>98.8</v>
      </c>
      <c r="F370" s="17">
        <v>85.8</v>
      </c>
      <c r="G370" s="18">
        <f t="shared" si="6"/>
        <v>84.76</v>
      </c>
    </row>
    <row r="371" s="3" customFormat="1" ht="18.95" customHeight="1" spans="1:7">
      <c r="A371" s="14" t="s">
        <v>759</v>
      </c>
      <c r="B371" s="14" t="s">
        <v>760</v>
      </c>
      <c r="C371" s="15" t="s">
        <v>764</v>
      </c>
      <c r="D371" s="14" t="s">
        <v>765</v>
      </c>
      <c r="E371" s="14">
        <v>101</v>
      </c>
      <c r="F371" s="17">
        <v>85</v>
      </c>
      <c r="G371" s="18">
        <f t="shared" si="6"/>
        <v>84.75</v>
      </c>
    </row>
    <row r="372" s="3" customFormat="1" ht="18.95" customHeight="1" spans="1:7">
      <c r="A372" s="14" t="s">
        <v>759</v>
      </c>
      <c r="B372" s="14" t="s">
        <v>760</v>
      </c>
      <c r="C372" s="15" t="s">
        <v>766</v>
      </c>
      <c r="D372" s="14" t="s">
        <v>767</v>
      </c>
      <c r="E372" s="14">
        <v>96.4</v>
      </c>
      <c r="F372" s="17">
        <v>85.4</v>
      </c>
      <c r="G372" s="18">
        <f t="shared" si="6"/>
        <v>83.88</v>
      </c>
    </row>
    <row r="373" s="3" customFormat="1" ht="18.95" customHeight="1" spans="1:7">
      <c r="A373" s="14" t="s">
        <v>759</v>
      </c>
      <c r="B373" s="14" t="s">
        <v>760</v>
      </c>
      <c r="C373" s="15" t="s">
        <v>768</v>
      </c>
      <c r="D373" s="14" t="s">
        <v>769</v>
      </c>
      <c r="E373" s="14">
        <v>100.8</v>
      </c>
      <c r="F373" s="17">
        <v>83.6</v>
      </c>
      <c r="G373" s="18">
        <f t="shared" si="6"/>
        <v>83.72</v>
      </c>
    </row>
    <row r="374" s="3" customFormat="1" ht="18.95" customHeight="1" spans="1:7">
      <c r="A374" s="14" t="s">
        <v>759</v>
      </c>
      <c r="B374" s="14" t="s">
        <v>760</v>
      </c>
      <c r="C374" s="15" t="s">
        <v>770</v>
      </c>
      <c r="D374" s="14" t="s">
        <v>771</v>
      </c>
      <c r="E374" s="14">
        <v>96.8</v>
      </c>
      <c r="F374" s="17">
        <v>85</v>
      </c>
      <c r="G374" s="18">
        <f t="shared" si="6"/>
        <v>83.7</v>
      </c>
    </row>
    <row r="375" s="3" customFormat="1" ht="18.95" customHeight="1" spans="1:7">
      <c r="A375" s="14" t="s">
        <v>759</v>
      </c>
      <c r="B375" s="14" t="s">
        <v>760</v>
      </c>
      <c r="C375" s="15" t="s">
        <v>772</v>
      </c>
      <c r="D375" s="14" t="s">
        <v>773</v>
      </c>
      <c r="E375" s="14">
        <v>100</v>
      </c>
      <c r="F375" s="17">
        <v>83.6</v>
      </c>
      <c r="G375" s="18">
        <f t="shared" si="6"/>
        <v>83.52</v>
      </c>
    </row>
    <row r="376" s="3" customFormat="1" ht="18.95" customHeight="1" spans="1:7">
      <c r="A376" s="14" t="s">
        <v>759</v>
      </c>
      <c r="B376" s="14" t="s">
        <v>760</v>
      </c>
      <c r="C376" s="15" t="s">
        <v>774</v>
      </c>
      <c r="D376" s="14" t="s">
        <v>775</v>
      </c>
      <c r="E376" s="14">
        <v>98.4</v>
      </c>
      <c r="F376" s="17">
        <v>84</v>
      </c>
      <c r="G376" s="18">
        <f t="shared" si="6"/>
        <v>83.4</v>
      </c>
    </row>
    <row r="377" s="3" customFormat="1" ht="18.95" customHeight="1" spans="1:7">
      <c r="A377" s="14" t="s">
        <v>759</v>
      </c>
      <c r="B377" s="14" t="s">
        <v>760</v>
      </c>
      <c r="C377" s="15" t="s">
        <v>776</v>
      </c>
      <c r="D377" s="14" t="s">
        <v>777</v>
      </c>
      <c r="E377" s="14">
        <v>96.9</v>
      </c>
      <c r="F377" s="17">
        <v>84.2</v>
      </c>
      <c r="G377" s="18">
        <f t="shared" si="6"/>
        <v>83.17</v>
      </c>
    </row>
    <row r="378" s="3" customFormat="1" ht="18.95" customHeight="1" spans="1:7">
      <c r="A378" s="14" t="s">
        <v>759</v>
      </c>
      <c r="B378" s="14" t="s">
        <v>760</v>
      </c>
      <c r="C378" s="15" t="s">
        <v>778</v>
      </c>
      <c r="D378" s="14" t="s">
        <v>779</v>
      </c>
      <c r="E378" s="14">
        <v>95.8</v>
      </c>
      <c r="F378" s="17">
        <v>83.8</v>
      </c>
      <c r="G378" s="18">
        <f t="shared" si="6"/>
        <v>82.61</v>
      </c>
    </row>
    <row r="379" s="3" customFormat="1" ht="18.95" customHeight="1" spans="1:7">
      <c r="A379" s="14" t="s">
        <v>759</v>
      </c>
      <c r="B379" s="14" t="s">
        <v>760</v>
      </c>
      <c r="C379" s="15" t="s">
        <v>780</v>
      </c>
      <c r="D379" s="14" t="s">
        <v>781</v>
      </c>
      <c r="E379" s="14">
        <v>100.8</v>
      </c>
      <c r="F379" s="17">
        <v>82</v>
      </c>
      <c r="G379" s="18">
        <f t="shared" si="6"/>
        <v>82.6</v>
      </c>
    </row>
    <row r="380" s="3" customFormat="1" ht="18.95" customHeight="1" spans="1:7">
      <c r="A380" s="14" t="s">
        <v>759</v>
      </c>
      <c r="B380" s="14" t="s">
        <v>760</v>
      </c>
      <c r="C380" s="15" t="s">
        <v>782</v>
      </c>
      <c r="D380" s="14" t="s">
        <v>783</v>
      </c>
      <c r="E380" s="14">
        <v>98.4</v>
      </c>
      <c r="F380" s="17">
        <v>82.8</v>
      </c>
      <c r="G380" s="18">
        <f t="shared" si="6"/>
        <v>82.56</v>
      </c>
    </row>
    <row r="381" s="3" customFormat="1" ht="18.95" customHeight="1" spans="1:7">
      <c r="A381" s="14" t="s">
        <v>759</v>
      </c>
      <c r="B381" s="14" t="s">
        <v>760</v>
      </c>
      <c r="C381" s="15" t="s">
        <v>784</v>
      </c>
      <c r="D381" s="14" t="s">
        <v>785</v>
      </c>
      <c r="E381" s="14">
        <v>96.4</v>
      </c>
      <c r="F381" s="17">
        <v>82.2</v>
      </c>
      <c r="G381" s="18">
        <f t="shared" si="6"/>
        <v>81.64</v>
      </c>
    </row>
    <row r="382" s="3" customFormat="1" ht="18.95" customHeight="1" spans="1:7">
      <c r="A382" s="14" t="s">
        <v>759</v>
      </c>
      <c r="B382" s="14" t="s">
        <v>760</v>
      </c>
      <c r="C382" s="15" t="s">
        <v>786</v>
      </c>
      <c r="D382" s="14" t="s">
        <v>787</v>
      </c>
      <c r="E382" s="14">
        <v>95.8</v>
      </c>
      <c r="F382" s="17">
        <v>82.4</v>
      </c>
      <c r="G382" s="18">
        <f t="shared" si="6"/>
        <v>81.63</v>
      </c>
    </row>
    <row r="383" s="3" customFormat="1" ht="18.95" customHeight="1" spans="1:7">
      <c r="A383" s="14" t="s">
        <v>759</v>
      </c>
      <c r="B383" s="14" t="s">
        <v>760</v>
      </c>
      <c r="C383" s="15" t="s">
        <v>788</v>
      </c>
      <c r="D383" s="14" t="s">
        <v>789</v>
      </c>
      <c r="E383" s="14">
        <v>96.4</v>
      </c>
      <c r="F383" s="17">
        <v>81.8</v>
      </c>
      <c r="G383" s="18">
        <f t="shared" si="6"/>
        <v>81.36</v>
      </c>
    </row>
    <row r="384" s="3" customFormat="1" ht="18.95" customHeight="1" spans="1:7">
      <c r="A384" s="14" t="s">
        <v>759</v>
      </c>
      <c r="B384" s="14" t="s">
        <v>760</v>
      </c>
      <c r="C384" s="15" t="s">
        <v>790</v>
      </c>
      <c r="D384" s="14" t="s">
        <v>791</v>
      </c>
      <c r="E384" s="14">
        <v>96.4</v>
      </c>
      <c r="F384" s="17">
        <v>81.6</v>
      </c>
      <c r="G384" s="18">
        <f t="shared" si="6"/>
        <v>81.22</v>
      </c>
    </row>
    <row r="385" s="3" customFormat="1" ht="18.95" customHeight="1" spans="1:7">
      <c r="A385" s="14" t="s">
        <v>759</v>
      </c>
      <c r="B385" s="14" t="s">
        <v>760</v>
      </c>
      <c r="C385" s="15" t="s">
        <v>792</v>
      </c>
      <c r="D385" s="14" t="s">
        <v>793</v>
      </c>
      <c r="E385" s="14">
        <v>97</v>
      </c>
      <c r="F385" s="17">
        <v>80.6</v>
      </c>
      <c r="G385" s="18">
        <f t="shared" si="6"/>
        <v>80.67</v>
      </c>
    </row>
    <row r="386" s="3" customFormat="1" ht="18.95" customHeight="1" spans="1:7">
      <c r="A386" s="14" t="s">
        <v>759</v>
      </c>
      <c r="B386" s="14" t="s">
        <v>760</v>
      </c>
      <c r="C386" s="15" t="s">
        <v>794</v>
      </c>
      <c r="D386" s="14" t="s">
        <v>795</v>
      </c>
      <c r="E386" s="14">
        <v>98.6</v>
      </c>
      <c r="F386" s="17">
        <v>80</v>
      </c>
      <c r="G386" s="18">
        <f t="shared" si="6"/>
        <v>80.65</v>
      </c>
    </row>
    <row r="387" s="3" customFormat="1" ht="18.95" customHeight="1" spans="1:7">
      <c r="A387" s="14" t="s">
        <v>759</v>
      </c>
      <c r="B387" s="14" t="s">
        <v>760</v>
      </c>
      <c r="C387" s="15" t="s">
        <v>796</v>
      </c>
      <c r="D387" s="14" t="s">
        <v>797</v>
      </c>
      <c r="E387" s="14">
        <v>97.8</v>
      </c>
      <c r="F387" s="17">
        <v>80.2</v>
      </c>
      <c r="G387" s="18">
        <f t="shared" ref="G387:G450" si="8">ROUND((E387/1.2*0.3+F387*0.7),2)</f>
        <v>80.59</v>
      </c>
    </row>
    <row r="388" s="3" customFormat="1" ht="18.95" customHeight="1" spans="1:7">
      <c r="A388" s="14" t="s">
        <v>759</v>
      </c>
      <c r="B388" s="14" t="s">
        <v>760</v>
      </c>
      <c r="C388" s="15" t="s">
        <v>798</v>
      </c>
      <c r="D388" s="14" t="s">
        <v>799</v>
      </c>
      <c r="E388" s="14">
        <v>98.6</v>
      </c>
      <c r="F388" s="17">
        <v>78.2</v>
      </c>
      <c r="G388" s="18">
        <f t="shared" si="8"/>
        <v>79.39</v>
      </c>
    </row>
    <row r="389" s="3" customFormat="1" ht="18.95" customHeight="1" spans="1:7">
      <c r="A389" s="14" t="s">
        <v>759</v>
      </c>
      <c r="B389" s="14" t="s">
        <v>760</v>
      </c>
      <c r="C389" s="15" t="s">
        <v>800</v>
      </c>
      <c r="D389" s="14" t="s">
        <v>801</v>
      </c>
      <c r="E389" s="14">
        <v>97</v>
      </c>
      <c r="F389" s="17">
        <v>78</v>
      </c>
      <c r="G389" s="18">
        <f t="shared" si="8"/>
        <v>78.85</v>
      </c>
    </row>
    <row r="390" s="3" customFormat="1" ht="18.95" customHeight="1" spans="1:7">
      <c r="A390" s="14" t="s">
        <v>759</v>
      </c>
      <c r="B390" s="14" t="s">
        <v>760</v>
      </c>
      <c r="C390" s="15">
        <v>23006424</v>
      </c>
      <c r="D390" s="14" t="s">
        <v>802</v>
      </c>
      <c r="E390" s="14">
        <v>97.6</v>
      </c>
      <c r="F390" s="21">
        <v>0</v>
      </c>
      <c r="G390" s="18">
        <f t="shared" si="8"/>
        <v>24.4</v>
      </c>
    </row>
    <row r="391" s="3" customFormat="1" ht="18.95" customHeight="1" spans="1:7">
      <c r="A391" s="14" t="str">
        <f t="shared" ref="A391:A404" si="9">"230403"</f>
        <v>230403</v>
      </c>
      <c r="B391" s="14" t="s">
        <v>803</v>
      </c>
      <c r="C391" s="15">
        <v>23008727</v>
      </c>
      <c r="D391" s="14" t="str">
        <f>"马吉虎"</f>
        <v>马吉虎</v>
      </c>
      <c r="E391" s="14">
        <v>97.4</v>
      </c>
      <c r="F391" s="17">
        <v>82.6</v>
      </c>
      <c r="G391" s="18">
        <f t="shared" si="8"/>
        <v>82.17</v>
      </c>
    </row>
    <row r="392" s="3" customFormat="1" ht="18.95" customHeight="1" spans="1:7">
      <c r="A392" s="14" t="str">
        <f t="shared" si="9"/>
        <v>230403</v>
      </c>
      <c r="B392" s="14" t="s">
        <v>803</v>
      </c>
      <c r="C392" s="15" t="s">
        <v>804</v>
      </c>
      <c r="D392" s="14" t="str">
        <f>"王丽"</f>
        <v>王丽</v>
      </c>
      <c r="E392" s="14">
        <v>89.3</v>
      </c>
      <c r="F392" s="17">
        <v>85</v>
      </c>
      <c r="G392" s="18">
        <f t="shared" si="8"/>
        <v>81.83</v>
      </c>
    </row>
    <row r="393" s="3" customFormat="1" ht="18.95" customHeight="1" spans="1:7">
      <c r="A393" s="14" t="str">
        <f t="shared" si="9"/>
        <v>230403</v>
      </c>
      <c r="B393" s="14" t="s">
        <v>803</v>
      </c>
      <c r="C393" s="15">
        <v>23008718</v>
      </c>
      <c r="D393" s="14" t="str">
        <f>"王军"</f>
        <v>王军</v>
      </c>
      <c r="E393" s="14">
        <v>96.2</v>
      </c>
      <c r="F393" s="17">
        <v>80.6</v>
      </c>
      <c r="G393" s="18">
        <f t="shared" si="8"/>
        <v>80.47</v>
      </c>
    </row>
    <row r="394" s="3" customFormat="1" ht="18.95" customHeight="1" spans="1:7">
      <c r="A394" s="14" t="str">
        <f t="shared" si="9"/>
        <v>230403</v>
      </c>
      <c r="B394" s="14" t="s">
        <v>803</v>
      </c>
      <c r="C394" s="15" t="s">
        <v>805</v>
      </c>
      <c r="D394" s="14" t="str">
        <f>"凡晴晴"</f>
        <v>凡晴晴</v>
      </c>
      <c r="E394" s="14">
        <v>91.6</v>
      </c>
      <c r="F394" s="17">
        <v>81</v>
      </c>
      <c r="G394" s="18">
        <f t="shared" si="8"/>
        <v>79.6</v>
      </c>
    </row>
    <row r="395" s="3" customFormat="1" ht="18.95" customHeight="1" spans="1:7">
      <c r="A395" s="14" t="str">
        <f t="shared" si="9"/>
        <v>230403</v>
      </c>
      <c r="B395" s="14" t="s">
        <v>803</v>
      </c>
      <c r="C395" s="15" t="s">
        <v>806</v>
      </c>
      <c r="D395" s="14" t="str">
        <f>"欧夕源"</f>
        <v>欧夕源</v>
      </c>
      <c r="E395" s="14">
        <v>93.6</v>
      </c>
      <c r="F395" s="17">
        <v>78.4</v>
      </c>
      <c r="G395" s="18">
        <f t="shared" si="8"/>
        <v>78.28</v>
      </c>
    </row>
    <row r="396" s="3" customFormat="1" ht="18.95" customHeight="1" spans="1:7">
      <c r="A396" s="14" t="str">
        <f t="shared" si="9"/>
        <v>230403</v>
      </c>
      <c r="B396" s="14" t="s">
        <v>803</v>
      </c>
      <c r="C396" s="15" t="s">
        <v>807</v>
      </c>
      <c r="D396" s="14" t="str">
        <f>"李莹莹"</f>
        <v>李莹莹</v>
      </c>
      <c r="E396" s="14">
        <v>92.6</v>
      </c>
      <c r="F396" s="17">
        <v>78.4</v>
      </c>
      <c r="G396" s="18">
        <f t="shared" si="8"/>
        <v>78.03</v>
      </c>
    </row>
    <row r="397" s="3" customFormat="1" ht="18.95" customHeight="1" spans="1:7">
      <c r="A397" s="14" t="str">
        <f t="shared" si="9"/>
        <v>230403</v>
      </c>
      <c r="B397" s="14" t="s">
        <v>803</v>
      </c>
      <c r="C397" s="15" t="s">
        <v>808</v>
      </c>
      <c r="D397" s="14" t="str">
        <f>"汪桃红"</f>
        <v>汪桃红</v>
      </c>
      <c r="E397" s="14">
        <v>91.4</v>
      </c>
      <c r="F397" s="17">
        <v>78.4</v>
      </c>
      <c r="G397" s="18">
        <f t="shared" si="8"/>
        <v>77.73</v>
      </c>
    </row>
    <row r="398" s="3" customFormat="1" ht="18.95" customHeight="1" spans="1:7">
      <c r="A398" s="14" t="str">
        <f t="shared" si="9"/>
        <v>230403</v>
      </c>
      <c r="B398" s="14" t="s">
        <v>803</v>
      </c>
      <c r="C398" s="15" t="s">
        <v>809</v>
      </c>
      <c r="D398" s="14" t="str">
        <f>"王志贵"</f>
        <v>王志贵</v>
      </c>
      <c r="E398" s="14">
        <v>89.2</v>
      </c>
      <c r="F398" s="17">
        <v>77.6</v>
      </c>
      <c r="G398" s="18">
        <f t="shared" si="8"/>
        <v>76.62</v>
      </c>
    </row>
    <row r="399" s="3" customFormat="1" ht="18.95" customHeight="1" spans="1:7">
      <c r="A399" s="14" t="str">
        <f t="shared" si="9"/>
        <v>230403</v>
      </c>
      <c r="B399" s="14" t="s">
        <v>803</v>
      </c>
      <c r="C399" s="15" t="s">
        <v>810</v>
      </c>
      <c r="D399" s="14" t="str">
        <f>"黄月月"</f>
        <v>黄月月</v>
      </c>
      <c r="E399" s="14">
        <v>92</v>
      </c>
      <c r="F399" s="17">
        <v>76</v>
      </c>
      <c r="G399" s="18">
        <f t="shared" si="8"/>
        <v>76.2</v>
      </c>
    </row>
    <row r="400" s="3" customFormat="1" ht="18.95" customHeight="1" spans="1:7">
      <c r="A400" s="14" t="str">
        <f t="shared" si="9"/>
        <v>230403</v>
      </c>
      <c r="B400" s="14" t="s">
        <v>803</v>
      </c>
      <c r="C400" s="15" t="s">
        <v>811</v>
      </c>
      <c r="D400" s="14" t="str">
        <f>"吴婷"</f>
        <v>吴婷</v>
      </c>
      <c r="E400" s="14">
        <v>95.7</v>
      </c>
      <c r="F400" s="17">
        <v>74</v>
      </c>
      <c r="G400" s="18">
        <f t="shared" si="8"/>
        <v>75.73</v>
      </c>
    </row>
    <row r="401" s="3" customFormat="1" ht="18.95" customHeight="1" spans="1:7">
      <c r="A401" s="14" t="str">
        <f t="shared" si="9"/>
        <v>230403</v>
      </c>
      <c r="B401" s="14" t="s">
        <v>803</v>
      </c>
      <c r="C401" s="15" t="s">
        <v>812</v>
      </c>
      <c r="D401" s="14" t="str">
        <f>"李梦圆"</f>
        <v>李梦圆</v>
      </c>
      <c r="E401" s="14">
        <v>86.6</v>
      </c>
      <c r="F401" s="17">
        <v>76.2</v>
      </c>
      <c r="G401" s="18">
        <f t="shared" si="8"/>
        <v>74.99</v>
      </c>
    </row>
    <row r="402" s="3" customFormat="1" ht="18.95" customHeight="1" spans="1:7">
      <c r="A402" s="14" t="str">
        <f t="shared" si="9"/>
        <v>230403</v>
      </c>
      <c r="B402" s="14" t="s">
        <v>803</v>
      </c>
      <c r="C402" s="15" t="s">
        <v>813</v>
      </c>
      <c r="D402" s="14" t="str">
        <f>"毛丽莉"</f>
        <v>毛丽莉</v>
      </c>
      <c r="E402" s="14">
        <v>96.4</v>
      </c>
      <c r="F402" s="17">
        <v>72.6</v>
      </c>
      <c r="G402" s="18">
        <f t="shared" si="8"/>
        <v>74.92</v>
      </c>
    </row>
    <row r="403" s="3" customFormat="1" ht="18.95" customHeight="1" spans="1:7">
      <c r="A403" s="14" t="str">
        <f t="shared" si="9"/>
        <v>230403</v>
      </c>
      <c r="B403" s="14" t="s">
        <v>803</v>
      </c>
      <c r="C403" s="15" t="s">
        <v>814</v>
      </c>
      <c r="D403" s="14" t="str">
        <f>"田欢欢"</f>
        <v>田欢欢</v>
      </c>
      <c r="E403" s="14">
        <v>92.8</v>
      </c>
      <c r="F403" s="17">
        <v>72.2</v>
      </c>
      <c r="G403" s="18">
        <f t="shared" si="8"/>
        <v>73.74</v>
      </c>
    </row>
    <row r="404" s="3" customFormat="1" ht="18.95" customHeight="1" spans="1:7">
      <c r="A404" s="14" t="str">
        <f t="shared" si="9"/>
        <v>230403</v>
      </c>
      <c r="B404" s="14" t="s">
        <v>803</v>
      </c>
      <c r="C404" s="15" t="s">
        <v>815</v>
      </c>
      <c r="D404" s="14" t="str">
        <f>"刘利利"</f>
        <v>刘利利</v>
      </c>
      <c r="E404" s="14">
        <v>87.4</v>
      </c>
      <c r="F404" s="17">
        <v>73.2</v>
      </c>
      <c r="G404" s="18">
        <f t="shared" si="8"/>
        <v>73.09</v>
      </c>
    </row>
    <row r="405" s="3" customFormat="1" ht="18.95" customHeight="1" spans="1:7">
      <c r="A405" s="14" t="s">
        <v>816</v>
      </c>
      <c r="B405" s="14" t="s">
        <v>803</v>
      </c>
      <c r="C405" s="15" t="s">
        <v>817</v>
      </c>
      <c r="D405" s="14" t="s">
        <v>818</v>
      </c>
      <c r="E405" s="14">
        <v>86.1</v>
      </c>
      <c r="F405" s="17">
        <v>72</v>
      </c>
      <c r="G405" s="18">
        <f t="shared" si="8"/>
        <v>71.93</v>
      </c>
    </row>
    <row r="406" s="3" customFormat="1" ht="18.95" customHeight="1" spans="1:7">
      <c r="A406" s="14" t="s">
        <v>816</v>
      </c>
      <c r="B406" s="14" t="s">
        <v>803</v>
      </c>
      <c r="C406" s="15" t="s">
        <v>819</v>
      </c>
      <c r="D406" s="14" t="s">
        <v>820</v>
      </c>
      <c r="E406" s="14">
        <v>86</v>
      </c>
      <c r="F406" s="17">
        <v>65.2</v>
      </c>
      <c r="G406" s="18">
        <f t="shared" si="8"/>
        <v>67.14</v>
      </c>
    </row>
    <row r="407" s="3" customFormat="1" ht="18.95" customHeight="1" spans="1:7">
      <c r="A407" s="14" t="str">
        <f t="shared" ref="A407:A422" si="10">"230404"</f>
        <v>230404</v>
      </c>
      <c r="B407" s="14" t="s">
        <v>821</v>
      </c>
      <c r="C407" s="15" t="s">
        <v>822</v>
      </c>
      <c r="D407" s="14" t="str">
        <f>"韩勤"</f>
        <v>韩勤</v>
      </c>
      <c r="E407" s="14">
        <v>88.6</v>
      </c>
      <c r="F407" s="17">
        <v>84.4</v>
      </c>
      <c r="G407" s="18">
        <f t="shared" si="8"/>
        <v>81.23</v>
      </c>
    </row>
    <row r="408" s="3" customFormat="1" ht="18.95" customHeight="1" spans="1:7">
      <c r="A408" s="14" t="str">
        <f t="shared" si="10"/>
        <v>230404</v>
      </c>
      <c r="B408" s="14" t="s">
        <v>821</v>
      </c>
      <c r="C408" s="15" t="s">
        <v>823</v>
      </c>
      <c r="D408" s="14" t="str">
        <f>"陈康"</f>
        <v>陈康</v>
      </c>
      <c r="E408" s="14">
        <v>88.6</v>
      </c>
      <c r="F408" s="17">
        <v>82.6</v>
      </c>
      <c r="G408" s="18">
        <f t="shared" si="8"/>
        <v>79.97</v>
      </c>
    </row>
    <row r="409" s="3" customFormat="1" ht="18.95" customHeight="1" spans="1:7">
      <c r="A409" s="14" t="str">
        <f t="shared" si="10"/>
        <v>230404</v>
      </c>
      <c r="B409" s="14" t="s">
        <v>821</v>
      </c>
      <c r="C409" s="15">
        <v>23009816</v>
      </c>
      <c r="D409" s="14" t="str">
        <f>"汪岳"</f>
        <v>汪岳</v>
      </c>
      <c r="E409" s="14">
        <v>97.8</v>
      </c>
      <c r="F409" s="17">
        <v>79.2</v>
      </c>
      <c r="G409" s="18">
        <f t="shared" si="8"/>
        <v>79.89</v>
      </c>
    </row>
    <row r="410" s="3" customFormat="1" ht="18.95" customHeight="1" spans="1:7">
      <c r="A410" s="14" t="str">
        <f t="shared" si="10"/>
        <v>230404</v>
      </c>
      <c r="B410" s="14" t="s">
        <v>821</v>
      </c>
      <c r="C410" s="15" t="s">
        <v>824</v>
      </c>
      <c r="D410" s="14" t="str">
        <f>"田冰"</f>
        <v>田冰</v>
      </c>
      <c r="E410" s="14">
        <v>89.2</v>
      </c>
      <c r="F410" s="17">
        <v>80.2</v>
      </c>
      <c r="G410" s="18">
        <f t="shared" si="8"/>
        <v>78.44</v>
      </c>
    </row>
    <row r="411" s="3" customFormat="1" ht="18.95" customHeight="1" spans="1:7">
      <c r="A411" s="14" t="str">
        <f t="shared" si="10"/>
        <v>230404</v>
      </c>
      <c r="B411" s="14" t="s">
        <v>821</v>
      </c>
      <c r="C411" s="15" t="s">
        <v>825</v>
      </c>
      <c r="D411" s="14" t="str">
        <f>"赵银凤"</f>
        <v>赵银凤</v>
      </c>
      <c r="E411" s="14">
        <v>93.2</v>
      </c>
      <c r="F411" s="17">
        <v>78.4</v>
      </c>
      <c r="G411" s="18">
        <f t="shared" si="8"/>
        <v>78.18</v>
      </c>
    </row>
    <row r="412" s="3" customFormat="1" ht="18.95" customHeight="1" spans="1:7">
      <c r="A412" s="14" t="str">
        <f t="shared" si="10"/>
        <v>230404</v>
      </c>
      <c r="B412" s="14" t="s">
        <v>821</v>
      </c>
      <c r="C412" s="15" t="s">
        <v>826</v>
      </c>
      <c r="D412" s="14" t="str">
        <f>"严良敏"</f>
        <v>严良敏</v>
      </c>
      <c r="E412" s="14">
        <v>90.6</v>
      </c>
      <c r="F412" s="17">
        <v>78.4</v>
      </c>
      <c r="G412" s="18">
        <f t="shared" si="8"/>
        <v>77.53</v>
      </c>
    </row>
    <row r="413" s="3" customFormat="1" ht="18.95" customHeight="1" spans="1:7">
      <c r="A413" s="14" t="str">
        <f t="shared" si="10"/>
        <v>230404</v>
      </c>
      <c r="B413" s="14" t="s">
        <v>821</v>
      </c>
      <c r="C413" s="15" t="s">
        <v>827</v>
      </c>
      <c r="D413" s="14" t="str">
        <f>"王云平"</f>
        <v>王云平</v>
      </c>
      <c r="E413" s="14">
        <v>89.8</v>
      </c>
      <c r="F413" s="17">
        <v>77</v>
      </c>
      <c r="G413" s="18">
        <f t="shared" si="8"/>
        <v>76.35</v>
      </c>
    </row>
    <row r="414" s="3" customFormat="1" ht="18.95" customHeight="1" spans="1:7">
      <c r="A414" s="14" t="str">
        <f t="shared" si="10"/>
        <v>230404</v>
      </c>
      <c r="B414" s="14" t="s">
        <v>821</v>
      </c>
      <c r="C414" s="15" t="s">
        <v>828</v>
      </c>
      <c r="D414" s="14" t="str">
        <f>"葛胡杰"</f>
        <v>葛胡杰</v>
      </c>
      <c r="E414" s="14">
        <v>88.4</v>
      </c>
      <c r="F414" s="17">
        <v>77</v>
      </c>
      <c r="G414" s="18">
        <f t="shared" si="8"/>
        <v>76</v>
      </c>
    </row>
    <row r="415" s="3" customFormat="1" ht="18.95" customHeight="1" spans="1:7">
      <c r="A415" s="14" t="str">
        <f t="shared" si="10"/>
        <v>230404</v>
      </c>
      <c r="B415" s="14" t="s">
        <v>821</v>
      </c>
      <c r="C415" s="15" t="s">
        <v>829</v>
      </c>
      <c r="D415" s="14" t="str">
        <f>"马亚琼"</f>
        <v>马亚琼</v>
      </c>
      <c r="E415" s="14">
        <v>92.4</v>
      </c>
      <c r="F415" s="17">
        <v>74.8</v>
      </c>
      <c r="G415" s="18">
        <f t="shared" si="8"/>
        <v>75.46</v>
      </c>
    </row>
    <row r="416" s="3" customFormat="1" ht="18.95" customHeight="1" spans="1:7">
      <c r="A416" s="14" t="str">
        <f t="shared" si="10"/>
        <v>230404</v>
      </c>
      <c r="B416" s="14" t="s">
        <v>821</v>
      </c>
      <c r="C416" s="15" t="s">
        <v>830</v>
      </c>
      <c r="D416" s="14" t="str">
        <f>"白拥建"</f>
        <v>白拥建</v>
      </c>
      <c r="E416" s="14">
        <v>89.4</v>
      </c>
      <c r="F416" s="17">
        <v>74.6</v>
      </c>
      <c r="G416" s="18">
        <f t="shared" si="8"/>
        <v>74.57</v>
      </c>
    </row>
    <row r="417" s="3" customFormat="1" ht="18.95" customHeight="1" spans="1:7">
      <c r="A417" s="14" t="str">
        <f t="shared" si="10"/>
        <v>230404</v>
      </c>
      <c r="B417" s="14" t="s">
        <v>821</v>
      </c>
      <c r="C417" s="15" t="s">
        <v>831</v>
      </c>
      <c r="D417" s="14" t="str">
        <f>"魏宏"</f>
        <v>魏宏</v>
      </c>
      <c r="E417" s="14">
        <v>89.8</v>
      </c>
      <c r="F417" s="17">
        <v>74</v>
      </c>
      <c r="G417" s="18">
        <f t="shared" si="8"/>
        <v>74.25</v>
      </c>
    </row>
    <row r="418" s="3" customFormat="1" ht="18.95" customHeight="1" spans="1:7">
      <c r="A418" s="14" t="str">
        <f t="shared" si="10"/>
        <v>230404</v>
      </c>
      <c r="B418" s="14" t="s">
        <v>821</v>
      </c>
      <c r="C418" s="15" t="s">
        <v>832</v>
      </c>
      <c r="D418" s="14" t="str">
        <f>"管玥"</f>
        <v>管玥</v>
      </c>
      <c r="E418" s="14">
        <v>95</v>
      </c>
      <c r="F418" s="17">
        <v>71.4</v>
      </c>
      <c r="G418" s="18">
        <f t="shared" si="8"/>
        <v>73.73</v>
      </c>
    </row>
    <row r="419" s="3" customFormat="1" ht="18.95" customHeight="1" spans="1:7">
      <c r="A419" s="14" t="str">
        <f t="shared" si="10"/>
        <v>230404</v>
      </c>
      <c r="B419" s="14" t="s">
        <v>821</v>
      </c>
      <c r="C419" s="15" t="s">
        <v>833</v>
      </c>
      <c r="D419" s="14" t="str">
        <f>"邹慧敏"</f>
        <v>邹慧敏</v>
      </c>
      <c r="E419" s="14">
        <v>89.4</v>
      </c>
      <c r="F419" s="17">
        <v>68.6</v>
      </c>
      <c r="G419" s="18">
        <f t="shared" si="8"/>
        <v>70.37</v>
      </c>
    </row>
    <row r="420" s="3" customFormat="1" ht="18.95" customHeight="1" spans="1:7">
      <c r="A420" s="14" t="str">
        <f t="shared" si="10"/>
        <v>230404</v>
      </c>
      <c r="B420" s="14" t="s">
        <v>821</v>
      </c>
      <c r="C420" s="15" t="s">
        <v>834</v>
      </c>
      <c r="D420" s="14" t="str">
        <f>"金良莉"</f>
        <v>金良莉</v>
      </c>
      <c r="E420" s="14">
        <v>88.2</v>
      </c>
      <c r="F420" s="17">
        <v>68</v>
      </c>
      <c r="G420" s="18">
        <f t="shared" si="8"/>
        <v>69.65</v>
      </c>
    </row>
    <row r="421" s="3" customFormat="1" ht="18.95" customHeight="1" spans="1:7">
      <c r="A421" s="14" t="str">
        <f t="shared" si="10"/>
        <v>230404</v>
      </c>
      <c r="B421" s="14" t="s">
        <v>821</v>
      </c>
      <c r="C421" s="15" t="s">
        <v>835</v>
      </c>
      <c r="D421" s="14" t="str">
        <f>"管明慧"</f>
        <v>管明慧</v>
      </c>
      <c r="E421" s="14">
        <v>93.8</v>
      </c>
      <c r="F421" s="17">
        <v>65.6</v>
      </c>
      <c r="G421" s="18">
        <f t="shared" si="8"/>
        <v>69.37</v>
      </c>
    </row>
    <row r="422" s="3" customFormat="1" ht="18.95" customHeight="1" spans="1:7">
      <c r="A422" s="14" t="str">
        <f t="shared" si="10"/>
        <v>230404</v>
      </c>
      <c r="B422" s="14" t="s">
        <v>821</v>
      </c>
      <c r="C422" s="15" t="s">
        <v>836</v>
      </c>
      <c r="D422" s="14" t="str">
        <f>"周莉"</f>
        <v>周莉</v>
      </c>
      <c r="E422" s="14">
        <v>90.4</v>
      </c>
      <c r="F422" s="21">
        <v>0</v>
      </c>
      <c r="G422" s="18">
        <f t="shared" si="8"/>
        <v>22.6</v>
      </c>
    </row>
    <row r="423" s="3" customFormat="1" ht="18.95" customHeight="1" spans="1:7">
      <c r="A423" s="14" t="s">
        <v>837</v>
      </c>
      <c r="B423" s="14" t="s">
        <v>838</v>
      </c>
      <c r="C423" s="15">
        <v>23011919</v>
      </c>
      <c r="D423" s="14" t="s">
        <v>839</v>
      </c>
      <c r="E423" s="14">
        <v>98.3</v>
      </c>
      <c r="F423" s="20">
        <v>91.8</v>
      </c>
      <c r="G423" s="18">
        <f t="shared" si="8"/>
        <v>88.84</v>
      </c>
    </row>
    <row r="424" s="3" customFormat="1" ht="18.95" customHeight="1" spans="1:7">
      <c r="A424" s="14" t="s">
        <v>837</v>
      </c>
      <c r="B424" s="14" t="s">
        <v>838</v>
      </c>
      <c r="C424" s="15" t="s">
        <v>840</v>
      </c>
      <c r="D424" s="14" t="s">
        <v>841</v>
      </c>
      <c r="E424" s="14">
        <v>89</v>
      </c>
      <c r="F424" s="20">
        <v>87</v>
      </c>
      <c r="G424" s="18">
        <f t="shared" si="8"/>
        <v>83.15</v>
      </c>
    </row>
    <row r="425" s="3" customFormat="1" ht="18.95" customHeight="1" spans="1:7">
      <c r="A425" s="14" t="s">
        <v>837</v>
      </c>
      <c r="B425" s="14" t="s">
        <v>838</v>
      </c>
      <c r="C425" s="15" t="s">
        <v>842</v>
      </c>
      <c r="D425" s="14" t="s">
        <v>843</v>
      </c>
      <c r="E425" s="14">
        <v>81.1</v>
      </c>
      <c r="F425" s="20">
        <v>88.6</v>
      </c>
      <c r="G425" s="18">
        <f t="shared" si="8"/>
        <v>82.3</v>
      </c>
    </row>
    <row r="426" s="3" customFormat="1" ht="18.95" customHeight="1" spans="1:7">
      <c r="A426" s="14" t="s">
        <v>837</v>
      </c>
      <c r="B426" s="14" t="s">
        <v>838</v>
      </c>
      <c r="C426" s="15" t="s">
        <v>844</v>
      </c>
      <c r="D426" s="14" t="s">
        <v>845</v>
      </c>
      <c r="E426" s="14">
        <v>83.1</v>
      </c>
      <c r="F426" s="20">
        <v>87.8</v>
      </c>
      <c r="G426" s="18">
        <f t="shared" si="8"/>
        <v>82.24</v>
      </c>
    </row>
    <row r="427" s="3" customFormat="1" ht="18.95" customHeight="1" spans="1:7">
      <c r="A427" s="14" t="s">
        <v>837</v>
      </c>
      <c r="B427" s="14" t="s">
        <v>838</v>
      </c>
      <c r="C427" s="15" t="s">
        <v>846</v>
      </c>
      <c r="D427" s="14" t="s">
        <v>847</v>
      </c>
      <c r="E427" s="14">
        <v>83.5</v>
      </c>
      <c r="F427" s="20">
        <v>85.6</v>
      </c>
      <c r="G427" s="18">
        <f t="shared" si="8"/>
        <v>80.8</v>
      </c>
    </row>
    <row r="428" s="3" customFormat="1" ht="18.95" customHeight="1" spans="1:7">
      <c r="A428" s="14" t="s">
        <v>837</v>
      </c>
      <c r="B428" s="14" t="s">
        <v>838</v>
      </c>
      <c r="C428" s="15" t="s">
        <v>848</v>
      </c>
      <c r="D428" s="14" t="s">
        <v>849</v>
      </c>
      <c r="E428" s="14">
        <v>83</v>
      </c>
      <c r="F428" s="20">
        <v>84.8</v>
      </c>
      <c r="G428" s="18">
        <f t="shared" si="8"/>
        <v>80.11</v>
      </c>
    </row>
    <row r="429" s="3" customFormat="1" ht="18.95" customHeight="1" spans="1:7">
      <c r="A429" s="14" t="s">
        <v>837</v>
      </c>
      <c r="B429" s="14" t="s">
        <v>838</v>
      </c>
      <c r="C429" s="15" t="s">
        <v>850</v>
      </c>
      <c r="D429" s="14" t="s">
        <v>851</v>
      </c>
      <c r="E429" s="14">
        <v>78.2</v>
      </c>
      <c r="F429" s="20">
        <v>84</v>
      </c>
      <c r="G429" s="18">
        <f t="shared" si="8"/>
        <v>78.35</v>
      </c>
    </row>
    <row r="430" s="3" customFormat="1" ht="18.95" customHeight="1" spans="1:7">
      <c r="A430" s="14" t="s">
        <v>837</v>
      </c>
      <c r="B430" s="14" t="s">
        <v>838</v>
      </c>
      <c r="C430" s="15" t="s">
        <v>852</v>
      </c>
      <c r="D430" s="14" t="s">
        <v>853</v>
      </c>
      <c r="E430" s="14">
        <v>79.6</v>
      </c>
      <c r="F430" s="20">
        <v>83.2</v>
      </c>
      <c r="G430" s="18">
        <f t="shared" si="8"/>
        <v>78.14</v>
      </c>
    </row>
    <row r="431" s="3" customFormat="1" ht="18.95" customHeight="1" spans="1:7">
      <c r="A431" s="14" t="s">
        <v>837</v>
      </c>
      <c r="B431" s="14" t="s">
        <v>838</v>
      </c>
      <c r="C431" s="15" t="s">
        <v>854</v>
      </c>
      <c r="D431" s="14" t="s">
        <v>855</v>
      </c>
      <c r="E431" s="14">
        <v>88.7</v>
      </c>
      <c r="F431" s="20">
        <v>75</v>
      </c>
      <c r="G431" s="18">
        <f t="shared" si="8"/>
        <v>74.68</v>
      </c>
    </row>
    <row r="432" s="3" customFormat="1" ht="18.95" customHeight="1" spans="1:7">
      <c r="A432" s="14" t="s">
        <v>837</v>
      </c>
      <c r="B432" s="14" t="s">
        <v>838</v>
      </c>
      <c r="C432" s="15" t="s">
        <v>856</v>
      </c>
      <c r="D432" s="14" t="s">
        <v>857</v>
      </c>
      <c r="E432" s="14">
        <v>76.6</v>
      </c>
      <c r="F432" s="20">
        <v>77.6</v>
      </c>
      <c r="G432" s="18">
        <f t="shared" si="8"/>
        <v>73.47</v>
      </c>
    </row>
    <row r="433" s="3" customFormat="1" ht="18.95" customHeight="1" spans="1:7">
      <c r="A433" s="14" t="s">
        <v>837</v>
      </c>
      <c r="B433" s="14" t="s">
        <v>838</v>
      </c>
      <c r="C433" s="15" t="s">
        <v>858</v>
      </c>
      <c r="D433" s="14" t="s">
        <v>859</v>
      </c>
      <c r="E433" s="14">
        <v>76.5</v>
      </c>
      <c r="F433" s="20">
        <v>76.4</v>
      </c>
      <c r="G433" s="18">
        <f t="shared" si="8"/>
        <v>72.61</v>
      </c>
    </row>
    <row r="434" s="3" customFormat="1" ht="18.95" customHeight="1" spans="1:7">
      <c r="A434" s="14" t="s">
        <v>837</v>
      </c>
      <c r="B434" s="14" t="s">
        <v>838</v>
      </c>
      <c r="C434" s="15" t="s">
        <v>860</v>
      </c>
      <c r="D434" s="14" t="s">
        <v>861</v>
      </c>
      <c r="E434" s="14">
        <v>84.1</v>
      </c>
      <c r="F434" s="20">
        <v>72.6</v>
      </c>
      <c r="G434" s="18">
        <f t="shared" si="8"/>
        <v>71.85</v>
      </c>
    </row>
    <row r="435" s="3" customFormat="1" ht="18.95" customHeight="1" spans="1:7">
      <c r="A435" s="14" t="s">
        <v>862</v>
      </c>
      <c r="B435" s="14" t="s">
        <v>863</v>
      </c>
      <c r="C435" s="15">
        <v>23012315</v>
      </c>
      <c r="D435" s="14" t="s">
        <v>864</v>
      </c>
      <c r="E435" s="14">
        <v>82.6</v>
      </c>
      <c r="F435" s="20">
        <v>77.2</v>
      </c>
      <c r="G435" s="18">
        <f t="shared" si="8"/>
        <v>74.69</v>
      </c>
    </row>
    <row r="436" s="3" customFormat="1" ht="18.95" customHeight="1" spans="1:7">
      <c r="A436" s="14" t="s">
        <v>862</v>
      </c>
      <c r="B436" s="14" t="s">
        <v>863</v>
      </c>
      <c r="C436" s="15" t="s">
        <v>865</v>
      </c>
      <c r="D436" s="14" t="s">
        <v>866</v>
      </c>
      <c r="E436" s="14">
        <v>75.8</v>
      </c>
      <c r="F436" s="20">
        <v>71.4</v>
      </c>
      <c r="G436" s="18">
        <f t="shared" si="8"/>
        <v>68.93</v>
      </c>
    </row>
    <row r="437" s="3" customFormat="1" ht="18.95" customHeight="1" spans="1:7">
      <c r="A437" s="14" t="s">
        <v>862</v>
      </c>
      <c r="B437" s="14" t="s">
        <v>863</v>
      </c>
      <c r="C437" s="15" t="s">
        <v>867</v>
      </c>
      <c r="D437" s="14" t="s">
        <v>868</v>
      </c>
      <c r="E437" s="14">
        <v>66.2</v>
      </c>
      <c r="F437" s="20">
        <v>74.8</v>
      </c>
      <c r="G437" s="18">
        <f t="shared" si="8"/>
        <v>68.91</v>
      </c>
    </row>
    <row r="438" s="3" customFormat="1" ht="18.95" customHeight="1" spans="1:7">
      <c r="A438" s="14" t="s">
        <v>869</v>
      </c>
      <c r="B438" s="14" t="s">
        <v>870</v>
      </c>
      <c r="C438" s="15" t="s">
        <v>871</v>
      </c>
      <c r="D438" s="14" t="s">
        <v>872</v>
      </c>
      <c r="E438" s="14">
        <v>95.4</v>
      </c>
      <c r="F438" s="17">
        <v>87.8</v>
      </c>
      <c r="G438" s="18">
        <f t="shared" si="8"/>
        <v>85.31</v>
      </c>
    </row>
    <row r="439" s="3" customFormat="1" ht="18.95" customHeight="1" spans="1:7">
      <c r="A439" s="14" t="s">
        <v>869</v>
      </c>
      <c r="B439" s="14" t="s">
        <v>870</v>
      </c>
      <c r="C439" s="15" t="s">
        <v>873</v>
      </c>
      <c r="D439" s="14" t="s">
        <v>442</v>
      </c>
      <c r="E439" s="14">
        <v>95.8</v>
      </c>
      <c r="F439" s="17">
        <v>87.1</v>
      </c>
      <c r="G439" s="18">
        <f t="shared" si="8"/>
        <v>84.92</v>
      </c>
    </row>
    <row r="440" s="3" customFormat="1" ht="18.95" customHeight="1" spans="1:7">
      <c r="A440" s="14" t="s">
        <v>869</v>
      </c>
      <c r="B440" s="14" t="s">
        <v>870</v>
      </c>
      <c r="C440" s="15" t="s">
        <v>874</v>
      </c>
      <c r="D440" s="14" t="s">
        <v>875</v>
      </c>
      <c r="E440" s="14">
        <v>89.2</v>
      </c>
      <c r="F440" s="17">
        <v>85.2</v>
      </c>
      <c r="G440" s="18">
        <f t="shared" si="8"/>
        <v>81.94</v>
      </c>
    </row>
    <row r="441" s="3" customFormat="1" ht="18.95" customHeight="1" spans="1:7">
      <c r="A441" s="14" t="s">
        <v>869</v>
      </c>
      <c r="B441" s="14" t="s">
        <v>870</v>
      </c>
      <c r="C441" s="15" t="s">
        <v>876</v>
      </c>
      <c r="D441" s="14" t="s">
        <v>877</v>
      </c>
      <c r="E441" s="14">
        <v>77.9</v>
      </c>
      <c r="F441" s="17">
        <v>84.5</v>
      </c>
      <c r="G441" s="18">
        <f t="shared" si="8"/>
        <v>78.63</v>
      </c>
    </row>
    <row r="442" s="3" customFormat="1" ht="18.95" customHeight="1" spans="1:7">
      <c r="A442" s="14" t="s">
        <v>869</v>
      </c>
      <c r="B442" s="14" t="s">
        <v>870</v>
      </c>
      <c r="C442" s="15" t="s">
        <v>878</v>
      </c>
      <c r="D442" s="14" t="s">
        <v>879</v>
      </c>
      <c r="E442" s="14">
        <v>90.7</v>
      </c>
      <c r="F442" s="17">
        <v>79.6</v>
      </c>
      <c r="G442" s="18">
        <f t="shared" si="8"/>
        <v>78.4</v>
      </c>
    </row>
    <row r="443" s="3" customFormat="1" ht="18.95" customHeight="1" spans="1:7">
      <c r="A443" s="14" t="s">
        <v>869</v>
      </c>
      <c r="B443" s="14" t="s">
        <v>870</v>
      </c>
      <c r="C443" s="15" t="s">
        <v>880</v>
      </c>
      <c r="D443" s="14" t="s">
        <v>881</v>
      </c>
      <c r="E443" s="14">
        <v>78.6</v>
      </c>
      <c r="F443" s="21">
        <v>0</v>
      </c>
      <c r="G443" s="18">
        <f t="shared" si="8"/>
        <v>19.65</v>
      </c>
    </row>
    <row r="444" s="3" customFormat="1" ht="18.95" customHeight="1" spans="1:7">
      <c r="A444" s="14" t="s">
        <v>882</v>
      </c>
      <c r="B444" s="14" t="s">
        <v>883</v>
      </c>
      <c r="C444" s="15" t="s">
        <v>884</v>
      </c>
      <c r="D444" s="14" t="s">
        <v>885</v>
      </c>
      <c r="E444" s="14">
        <v>96.2</v>
      </c>
      <c r="F444" s="20">
        <v>81.8</v>
      </c>
      <c r="G444" s="18">
        <f t="shared" si="8"/>
        <v>81.31</v>
      </c>
    </row>
    <row r="445" s="3" customFormat="1" ht="18.95" customHeight="1" spans="1:7">
      <c r="A445" s="14" t="s">
        <v>882</v>
      </c>
      <c r="B445" s="14" t="s">
        <v>883</v>
      </c>
      <c r="C445" s="15">
        <v>23011015</v>
      </c>
      <c r="D445" s="14" t="s">
        <v>886</v>
      </c>
      <c r="E445" s="14">
        <v>96.6</v>
      </c>
      <c r="F445" s="20">
        <v>81</v>
      </c>
      <c r="G445" s="18">
        <f t="shared" si="8"/>
        <v>80.85</v>
      </c>
    </row>
    <row r="446" s="3" customFormat="1" ht="18.95" customHeight="1" spans="1:7">
      <c r="A446" s="14" t="s">
        <v>882</v>
      </c>
      <c r="B446" s="14" t="s">
        <v>883</v>
      </c>
      <c r="C446" s="15" t="s">
        <v>887</v>
      </c>
      <c r="D446" s="14" t="s">
        <v>888</v>
      </c>
      <c r="E446" s="14">
        <v>86.8</v>
      </c>
      <c r="F446" s="20">
        <v>84</v>
      </c>
      <c r="G446" s="18">
        <f t="shared" si="8"/>
        <v>80.5</v>
      </c>
    </row>
    <row r="447" s="3" customFormat="1" ht="18.95" customHeight="1" spans="1:7">
      <c r="A447" s="14" t="s">
        <v>882</v>
      </c>
      <c r="B447" s="14" t="s">
        <v>883</v>
      </c>
      <c r="C447" s="15" t="s">
        <v>889</v>
      </c>
      <c r="D447" s="14" t="s">
        <v>890</v>
      </c>
      <c r="E447" s="14">
        <v>87</v>
      </c>
      <c r="F447" s="20">
        <v>83.2</v>
      </c>
      <c r="G447" s="18">
        <f t="shared" si="8"/>
        <v>79.99</v>
      </c>
    </row>
    <row r="448" s="3" customFormat="1" ht="18.95" customHeight="1" spans="1:7">
      <c r="A448" s="14" t="s">
        <v>882</v>
      </c>
      <c r="B448" s="14" t="s">
        <v>883</v>
      </c>
      <c r="C448" s="15" t="s">
        <v>891</v>
      </c>
      <c r="D448" s="14" t="s">
        <v>892</v>
      </c>
      <c r="E448" s="14">
        <v>85.6</v>
      </c>
      <c r="F448" s="20">
        <v>83.2</v>
      </c>
      <c r="G448" s="18">
        <f t="shared" si="8"/>
        <v>79.64</v>
      </c>
    </row>
    <row r="449" s="3" customFormat="1" ht="18.95" customHeight="1" spans="1:7">
      <c r="A449" s="14" t="s">
        <v>882</v>
      </c>
      <c r="B449" s="14" t="s">
        <v>883</v>
      </c>
      <c r="C449" s="15" t="s">
        <v>893</v>
      </c>
      <c r="D449" s="14" t="s">
        <v>894</v>
      </c>
      <c r="E449" s="14">
        <v>91</v>
      </c>
      <c r="F449" s="20">
        <v>81</v>
      </c>
      <c r="G449" s="18">
        <f t="shared" si="8"/>
        <v>79.45</v>
      </c>
    </row>
    <row r="450" s="3" customFormat="1" ht="18.95" customHeight="1" spans="1:7">
      <c r="A450" s="14" t="s">
        <v>882</v>
      </c>
      <c r="B450" s="14" t="s">
        <v>883</v>
      </c>
      <c r="C450" s="15" t="s">
        <v>895</v>
      </c>
      <c r="D450" s="14" t="s">
        <v>896</v>
      </c>
      <c r="E450" s="14">
        <v>87.7</v>
      </c>
      <c r="F450" s="20">
        <v>82</v>
      </c>
      <c r="G450" s="18">
        <f t="shared" si="8"/>
        <v>79.33</v>
      </c>
    </row>
    <row r="451" s="3" customFormat="1" ht="18.95" customHeight="1" spans="1:7">
      <c r="A451" s="14" t="s">
        <v>882</v>
      </c>
      <c r="B451" s="14" t="s">
        <v>883</v>
      </c>
      <c r="C451" s="15" t="s">
        <v>897</v>
      </c>
      <c r="D451" s="14" t="s">
        <v>898</v>
      </c>
      <c r="E451" s="14">
        <v>86.4</v>
      </c>
      <c r="F451" s="20">
        <v>82.4</v>
      </c>
      <c r="G451" s="18">
        <f t="shared" ref="G451:G514" si="11">ROUND((E451/1.2*0.3+F451*0.7),2)</f>
        <v>79.28</v>
      </c>
    </row>
    <row r="452" s="3" customFormat="1" ht="18.95" customHeight="1" spans="1:7">
      <c r="A452" s="14" t="s">
        <v>882</v>
      </c>
      <c r="B452" s="14" t="s">
        <v>883</v>
      </c>
      <c r="C452" s="15" t="s">
        <v>899</v>
      </c>
      <c r="D452" s="14" t="s">
        <v>900</v>
      </c>
      <c r="E452" s="14">
        <v>92.5</v>
      </c>
      <c r="F452" s="20">
        <v>80.2</v>
      </c>
      <c r="G452" s="18">
        <f t="shared" si="11"/>
        <v>79.27</v>
      </c>
    </row>
    <row r="453" s="3" customFormat="1" ht="18.95" customHeight="1" spans="1:7">
      <c r="A453" s="14" t="s">
        <v>882</v>
      </c>
      <c r="B453" s="14" t="s">
        <v>883</v>
      </c>
      <c r="C453" s="15" t="s">
        <v>901</v>
      </c>
      <c r="D453" s="14" t="s">
        <v>902</v>
      </c>
      <c r="E453" s="14">
        <v>85.2</v>
      </c>
      <c r="F453" s="20">
        <v>82.8</v>
      </c>
      <c r="G453" s="18">
        <f t="shared" si="11"/>
        <v>79.26</v>
      </c>
    </row>
    <row r="454" s="3" customFormat="1" ht="18.95" customHeight="1" spans="1:7">
      <c r="A454" s="14" t="s">
        <v>882</v>
      </c>
      <c r="B454" s="14" t="s">
        <v>883</v>
      </c>
      <c r="C454" s="15" t="s">
        <v>903</v>
      </c>
      <c r="D454" s="16" t="s">
        <v>904</v>
      </c>
      <c r="E454" s="14">
        <v>87.8</v>
      </c>
      <c r="F454" s="20">
        <v>81.4</v>
      </c>
      <c r="G454" s="18">
        <f t="shared" si="11"/>
        <v>78.93</v>
      </c>
    </row>
    <row r="455" s="3" customFormat="1" ht="18.95" customHeight="1" spans="1:7">
      <c r="A455" s="14" t="s">
        <v>882</v>
      </c>
      <c r="B455" s="14" t="s">
        <v>883</v>
      </c>
      <c r="C455" s="15" t="s">
        <v>905</v>
      </c>
      <c r="D455" s="14" t="s">
        <v>906</v>
      </c>
      <c r="E455" s="14">
        <v>89.7</v>
      </c>
      <c r="F455" s="20">
        <v>80.2</v>
      </c>
      <c r="G455" s="18">
        <f t="shared" si="11"/>
        <v>78.57</v>
      </c>
    </row>
    <row r="456" s="3" customFormat="1" ht="18.95" customHeight="1" spans="1:7">
      <c r="A456" s="14" t="s">
        <v>882</v>
      </c>
      <c r="B456" s="14" t="s">
        <v>883</v>
      </c>
      <c r="C456" s="15" t="s">
        <v>907</v>
      </c>
      <c r="D456" s="14" t="s">
        <v>908</v>
      </c>
      <c r="E456" s="14">
        <v>87.9</v>
      </c>
      <c r="F456" s="20">
        <v>80.4</v>
      </c>
      <c r="G456" s="18">
        <f t="shared" si="11"/>
        <v>78.26</v>
      </c>
    </row>
    <row r="457" s="3" customFormat="1" ht="18.95" customHeight="1" spans="1:7">
      <c r="A457" s="14" t="s">
        <v>882</v>
      </c>
      <c r="B457" s="14" t="s">
        <v>883</v>
      </c>
      <c r="C457" s="15" t="s">
        <v>909</v>
      </c>
      <c r="D457" s="14" t="s">
        <v>910</v>
      </c>
      <c r="E457" s="14">
        <v>85.9</v>
      </c>
      <c r="F457" s="20">
        <v>80.4</v>
      </c>
      <c r="G457" s="18">
        <f t="shared" si="11"/>
        <v>77.76</v>
      </c>
    </row>
    <row r="458" s="3" customFormat="1" ht="18.95" customHeight="1" spans="1:7">
      <c r="A458" s="14" t="s">
        <v>882</v>
      </c>
      <c r="B458" s="14" t="s">
        <v>883</v>
      </c>
      <c r="C458" s="15" t="s">
        <v>911</v>
      </c>
      <c r="D458" s="14" t="s">
        <v>912</v>
      </c>
      <c r="E458" s="14">
        <v>86.4</v>
      </c>
      <c r="F458" s="20">
        <v>79.6</v>
      </c>
      <c r="G458" s="18">
        <f t="shared" si="11"/>
        <v>77.32</v>
      </c>
    </row>
    <row r="459" s="3" customFormat="1" ht="18.95" customHeight="1" spans="1:7">
      <c r="A459" s="14" t="s">
        <v>882</v>
      </c>
      <c r="B459" s="14" t="s">
        <v>883</v>
      </c>
      <c r="C459" s="15" t="s">
        <v>913</v>
      </c>
      <c r="D459" s="14" t="s">
        <v>914</v>
      </c>
      <c r="E459" s="14">
        <v>85</v>
      </c>
      <c r="F459" s="20">
        <v>79.6</v>
      </c>
      <c r="G459" s="18">
        <f t="shared" si="11"/>
        <v>76.97</v>
      </c>
    </row>
    <row r="460" s="3" customFormat="1" ht="18.95" customHeight="1" spans="1:7">
      <c r="A460" s="14" t="s">
        <v>882</v>
      </c>
      <c r="B460" s="14" t="s">
        <v>883</v>
      </c>
      <c r="C460" s="15" t="s">
        <v>915</v>
      </c>
      <c r="D460" s="14" t="s">
        <v>916</v>
      </c>
      <c r="E460" s="14">
        <v>86</v>
      </c>
      <c r="F460" s="20">
        <v>79</v>
      </c>
      <c r="G460" s="18">
        <f t="shared" si="11"/>
        <v>76.8</v>
      </c>
    </row>
    <row r="461" s="3" customFormat="1" ht="18.95" customHeight="1" spans="1:7">
      <c r="A461" s="14" t="s">
        <v>882</v>
      </c>
      <c r="B461" s="14" t="s">
        <v>883</v>
      </c>
      <c r="C461" s="15" t="s">
        <v>917</v>
      </c>
      <c r="D461" s="14" t="s">
        <v>918</v>
      </c>
      <c r="E461" s="14">
        <v>85.1</v>
      </c>
      <c r="F461" s="20">
        <v>78.6</v>
      </c>
      <c r="G461" s="18">
        <f t="shared" si="11"/>
        <v>76.3</v>
      </c>
    </row>
    <row r="462" s="3" customFormat="1" ht="18.95" customHeight="1" spans="1:7">
      <c r="A462" s="14" t="s">
        <v>919</v>
      </c>
      <c r="B462" s="14" t="s">
        <v>920</v>
      </c>
      <c r="C462" s="15" t="s">
        <v>921</v>
      </c>
      <c r="D462" s="14" t="s">
        <v>922</v>
      </c>
      <c r="E462" s="14">
        <v>96.1</v>
      </c>
      <c r="F462" s="20">
        <v>82.6</v>
      </c>
      <c r="G462" s="18">
        <f t="shared" si="11"/>
        <v>81.85</v>
      </c>
    </row>
    <row r="463" s="3" customFormat="1" ht="18.95" customHeight="1" spans="1:7">
      <c r="A463" s="14" t="s">
        <v>919</v>
      </c>
      <c r="B463" s="14" t="s">
        <v>920</v>
      </c>
      <c r="C463" s="15" t="s">
        <v>923</v>
      </c>
      <c r="D463" s="14" t="s">
        <v>924</v>
      </c>
      <c r="E463" s="14">
        <v>85.6</v>
      </c>
      <c r="F463" s="20">
        <v>83.6</v>
      </c>
      <c r="G463" s="18">
        <f t="shared" si="11"/>
        <v>79.92</v>
      </c>
    </row>
    <row r="464" s="3" customFormat="1" ht="18.95" customHeight="1" spans="1:7">
      <c r="A464" s="14" t="s">
        <v>919</v>
      </c>
      <c r="B464" s="14" t="s">
        <v>920</v>
      </c>
      <c r="C464" s="15" t="s">
        <v>925</v>
      </c>
      <c r="D464" s="14" t="s">
        <v>926</v>
      </c>
      <c r="E464" s="14">
        <v>91.3</v>
      </c>
      <c r="F464" s="20">
        <v>78.2</v>
      </c>
      <c r="G464" s="18">
        <f t="shared" si="11"/>
        <v>77.57</v>
      </c>
    </row>
    <row r="465" s="3" customFormat="1" ht="18.95" customHeight="1" spans="1:7">
      <c r="A465" s="14" t="s">
        <v>919</v>
      </c>
      <c r="B465" s="14" t="s">
        <v>920</v>
      </c>
      <c r="C465" s="15" t="s">
        <v>927</v>
      </c>
      <c r="D465" s="14" t="s">
        <v>928</v>
      </c>
      <c r="E465" s="14">
        <v>89.1</v>
      </c>
      <c r="F465" s="20">
        <v>78.6</v>
      </c>
      <c r="G465" s="18">
        <f t="shared" si="11"/>
        <v>77.3</v>
      </c>
    </row>
    <row r="466" s="3" customFormat="1" ht="18.95" customHeight="1" spans="1:7">
      <c r="A466" s="14" t="s">
        <v>919</v>
      </c>
      <c r="B466" s="14" t="s">
        <v>920</v>
      </c>
      <c r="C466" s="15" t="s">
        <v>929</v>
      </c>
      <c r="D466" s="14" t="s">
        <v>930</v>
      </c>
      <c r="E466" s="14">
        <v>87.8</v>
      </c>
      <c r="F466" s="20">
        <v>78</v>
      </c>
      <c r="G466" s="18">
        <f t="shared" si="11"/>
        <v>76.55</v>
      </c>
    </row>
    <row r="467" s="3" customFormat="1" ht="18.95" customHeight="1" spans="1:7">
      <c r="A467" s="14" t="s">
        <v>919</v>
      </c>
      <c r="B467" s="14" t="s">
        <v>920</v>
      </c>
      <c r="C467" s="15" t="s">
        <v>931</v>
      </c>
      <c r="D467" s="14" t="s">
        <v>932</v>
      </c>
      <c r="E467" s="14">
        <v>88.6</v>
      </c>
      <c r="F467" s="20">
        <v>77</v>
      </c>
      <c r="G467" s="18">
        <f t="shared" si="11"/>
        <v>76.05</v>
      </c>
    </row>
    <row r="468" s="3" customFormat="1" ht="18.95" customHeight="1" spans="1:7">
      <c r="A468" s="14" t="s">
        <v>919</v>
      </c>
      <c r="B468" s="14" t="s">
        <v>920</v>
      </c>
      <c r="C468" s="15" t="s">
        <v>933</v>
      </c>
      <c r="D468" s="14" t="s">
        <v>934</v>
      </c>
      <c r="E468" s="14">
        <v>85.5</v>
      </c>
      <c r="F468" s="20">
        <v>77.8</v>
      </c>
      <c r="G468" s="18">
        <f t="shared" si="11"/>
        <v>75.84</v>
      </c>
    </row>
    <row r="469" s="3" customFormat="1" ht="18.95" customHeight="1" spans="1:7">
      <c r="A469" s="14" t="s">
        <v>919</v>
      </c>
      <c r="B469" s="14" t="s">
        <v>920</v>
      </c>
      <c r="C469" s="15" t="s">
        <v>935</v>
      </c>
      <c r="D469" s="14" t="s">
        <v>936</v>
      </c>
      <c r="E469" s="14">
        <v>86.1</v>
      </c>
      <c r="F469" s="20">
        <v>77</v>
      </c>
      <c r="G469" s="18">
        <f t="shared" si="11"/>
        <v>75.43</v>
      </c>
    </row>
    <row r="470" s="3" customFormat="1" ht="18.95" customHeight="1" spans="1:7">
      <c r="A470" s="14" t="s">
        <v>919</v>
      </c>
      <c r="B470" s="14" t="s">
        <v>920</v>
      </c>
      <c r="C470" s="15" t="s">
        <v>937</v>
      </c>
      <c r="D470" s="14" t="s">
        <v>938</v>
      </c>
      <c r="E470" s="14">
        <v>84.7</v>
      </c>
      <c r="F470" s="20">
        <v>64.2</v>
      </c>
      <c r="G470" s="18">
        <f t="shared" si="11"/>
        <v>66.12</v>
      </c>
    </row>
    <row r="471" s="3" customFormat="1" ht="18.95" customHeight="1" spans="1:7">
      <c r="A471" s="14" t="s">
        <v>939</v>
      </c>
      <c r="B471" s="14" t="s">
        <v>940</v>
      </c>
      <c r="C471" s="15" t="s">
        <v>941</v>
      </c>
      <c r="D471" s="14" t="s">
        <v>942</v>
      </c>
      <c r="E471" s="14">
        <v>94.4</v>
      </c>
      <c r="F471" s="20">
        <v>86.4</v>
      </c>
      <c r="G471" s="18">
        <f t="shared" si="11"/>
        <v>84.08</v>
      </c>
    </row>
    <row r="472" s="3" customFormat="1" ht="18.95" customHeight="1" spans="1:7">
      <c r="A472" s="14" t="s">
        <v>939</v>
      </c>
      <c r="B472" s="14" t="s">
        <v>940</v>
      </c>
      <c r="C472" s="15" t="s">
        <v>943</v>
      </c>
      <c r="D472" s="14" t="s">
        <v>944</v>
      </c>
      <c r="E472" s="14">
        <v>96</v>
      </c>
      <c r="F472" s="20">
        <v>84.8</v>
      </c>
      <c r="G472" s="18">
        <f t="shared" si="11"/>
        <v>83.36</v>
      </c>
    </row>
    <row r="473" s="3" customFormat="1" ht="18.95" customHeight="1" spans="1:7">
      <c r="A473" s="14" t="s">
        <v>939</v>
      </c>
      <c r="B473" s="14" t="s">
        <v>940</v>
      </c>
      <c r="C473" s="15" t="s">
        <v>945</v>
      </c>
      <c r="D473" s="14" t="s">
        <v>946</v>
      </c>
      <c r="E473" s="14">
        <v>89</v>
      </c>
      <c r="F473" s="20">
        <v>86.4</v>
      </c>
      <c r="G473" s="18">
        <f t="shared" si="11"/>
        <v>82.73</v>
      </c>
    </row>
    <row r="474" s="3" customFormat="1" ht="18.95" customHeight="1" spans="1:7">
      <c r="A474" s="14" t="s">
        <v>939</v>
      </c>
      <c r="B474" s="14" t="s">
        <v>940</v>
      </c>
      <c r="C474" s="15" t="s">
        <v>947</v>
      </c>
      <c r="D474" s="14" t="s">
        <v>948</v>
      </c>
      <c r="E474" s="14">
        <v>93</v>
      </c>
      <c r="F474" s="20">
        <v>83.2</v>
      </c>
      <c r="G474" s="18">
        <f t="shared" si="11"/>
        <v>81.49</v>
      </c>
    </row>
    <row r="475" s="3" customFormat="1" ht="18.95" customHeight="1" spans="1:7">
      <c r="A475" s="14" t="s">
        <v>939</v>
      </c>
      <c r="B475" s="14" t="s">
        <v>940</v>
      </c>
      <c r="C475" s="15" t="s">
        <v>949</v>
      </c>
      <c r="D475" s="14" t="s">
        <v>950</v>
      </c>
      <c r="E475" s="14">
        <v>89.8</v>
      </c>
      <c r="F475" s="20">
        <v>82.6</v>
      </c>
      <c r="G475" s="18">
        <f t="shared" si="11"/>
        <v>80.27</v>
      </c>
    </row>
    <row r="476" s="3" customFormat="1" ht="18.95" customHeight="1" spans="1:7">
      <c r="A476" s="14" t="s">
        <v>939</v>
      </c>
      <c r="B476" s="14" t="s">
        <v>940</v>
      </c>
      <c r="C476" s="15" t="s">
        <v>951</v>
      </c>
      <c r="D476" s="14" t="s">
        <v>952</v>
      </c>
      <c r="E476" s="14">
        <v>88.8</v>
      </c>
      <c r="F476" s="20">
        <v>81.6</v>
      </c>
      <c r="G476" s="18">
        <f t="shared" si="11"/>
        <v>79.32</v>
      </c>
    </row>
    <row r="477" s="3" customFormat="1" ht="18.95" customHeight="1" spans="1:7">
      <c r="A477" s="14" t="s">
        <v>939</v>
      </c>
      <c r="B477" s="14" t="s">
        <v>940</v>
      </c>
      <c r="C477" s="15" t="s">
        <v>953</v>
      </c>
      <c r="D477" s="14" t="s">
        <v>954</v>
      </c>
      <c r="E477" s="14">
        <v>88.8</v>
      </c>
      <c r="F477" s="20">
        <v>81.2</v>
      </c>
      <c r="G477" s="18">
        <f t="shared" si="11"/>
        <v>79.04</v>
      </c>
    </row>
    <row r="478" s="3" customFormat="1" ht="18.95" customHeight="1" spans="1:7">
      <c r="A478" s="14" t="s">
        <v>939</v>
      </c>
      <c r="B478" s="14" t="s">
        <v>940</v>
      </c>
      <c r="C478" s="15" t="s">
        <v>955</v>
      </c>
      <c r="D478" s="14" t="s">
        <v>956</v>
      </c>
      <c r="E478" s="14">
        <v>90.8</v>
      </c>
      <c r="F478" s="20">
        <v>80</v>
      </c>
      <c r="G478" s="18">
        <f t="shared" si="11"/>
        <v>78.7</v>
      </c>
    </row>
    <row r="479" s="3" customFormat="1" ht="18.95" customHeight="1" spans="1:7">
      <c r="A479" s="14" t="s">
        <v>939</v>
      </c>
      <c r="B479" s="14" t="s">
        <v>940</v>
      </c>
      <c r="C479" s="15" t="s">
        <v>957</v>
      </c>
      <c r="D479" s="14" t="s">
        <v>958</v>
      </c>
      <c r="E479" s="14">
        <v>89.4</v>
      </c>
      <c r="F479" s="20">
        <v>79.2</v>
      </c>
      <c r="G479" s="18">
        <f t="shared" si="11"/>
        <v>77.79</v>
      </c>
    </row>
    <row r="480" s="3" customFormat="1" ht="18.95" customHeight="1" spans="1:7">
      <c r="A480" s="14" t="s">
        <v>939</v>
      </c>
      <c r="B480" s="14" t="s">
        <v>940</v>
      </c>
      <c r="C480" s="15" t="s">
        <v>959</v>
      </c>
      <c r="D480" s="14" t="s">
        <v>960</v>
      </c>
      <c r="E480" s="14">
        <v>90.6</v>
      </c>
      <c r="F480" s="20">
        <v>78.2</v>
      </c>
      <c r="G480" s="18">
        <f t="shared" si="11"/>
        <v>77.39</v>
      </c>
    </row>
    <row r="481" s="3" customFormat="1" ht="18.95" customHeight="1" spans="1:7">
      <c r="A481" s="14" t="s">
        <v>961</v>
      </c>
      <c r="B481" s="14" t="s">
        <v>962</v>
      </c>
      <c r="C481" s="15" t="s">
        <v>963</v>
      </c>
      <c r="D481" s="14" t="s">
        <v>964</v>
      </c>
      <c r="E481" s="14">
        <v>98.4</v>
      </c>
      <c r="F481" s="17">
        <v>85.8</v>
      </c>
      <c r="G481" s="18">
        <f t="shared" si="11"/>
        <v>84.66</v>
      </c>
    </row>
    <row r="482" s="3" customFormat="1" ht="18.95" customHeight="1" spans="1:7">
      <c r="A482" s="14" t="s">
        <v>961</v>
      </c>
      <c r="B482" s="14" t="s">
        <v>962</v>
      </c>
      <c r="C482" s="15" t="s">
        <v>965</v>
      </c>
      <c r="D482" s="14" t="s">
        <v>966</v>
      </c>
      <c r="E482" s="14">
        <v>97.6</v>
      </c>
      <c r="F482" s="17">
        <v>84</v>
      </c>
      <c r="G482" s="18">
        <f t="shared" si="11"/>
        <v>83.2</v>
      </c>
    </row>
    <row r="483" s="3" customFormat="1" ht="18.95" customHeight="1" spans="1:7">
      <c r="A483" s="14" t="s">
        <v>961</v>
      </c>
      <c r="B483" s="14" t="s">
        <v>962</v>
      </c>
      <c r="C483" s="15">
        <v>23007330</v>
      </c>
      <c r="D483" s="14" t="s">
        <v>967</v>
      </c>
      <c r="E483" s="14">
        <v>99.7</v>
      </c>
      <c r="F483" s="17">
        <v>82.2</v>
      </c>
      <c r="G483" s="18">
        <f t="shared" si="11"/>
        <v>82.47</v>
      </c>
    </row>
    <row r="484" s="3" customFormat="1" ht="18.95" customHeight="1" spans="1:7">
      <c r="A484" s="14" t="s">
        <v>961</v>
      </c>
      <c r="B484" s="14" t="s">
        <v>962</v>
      </c>
      <c r="C484" s="15" t="s">
        <v>968</v>
      </c>
      <c r="D484" s="14" t="s">
        <v>969</v>
      </c>
      <c r="E484" s="14">
        <v>94.2</v>
      </c>
      <c r="F484" s="17">
        <v>84</v>
      </c>
      <c r="G484" s="18">
        <f t="shared" si="11"/>
        <v>82.35</v>
      </c>
    </row>
    <row r="485" s="3" customFormat="1" ht="18.95" customHeight="1" spans="1:7">
      <c r="A485" s="14" t="s">
        <v>961</v>
      </c>
      <c r="B485" s="14" t="s">
        <v>962</v>
      </c>
      <c r="C485" s="15" t="s">
        <v>970</v>
      </c>
      <c r="D485" s="14" t="s">
        <v>971</v>
      </c>
      <c r="E485" s="14">
        <v>98</v>
      </c>
      <c r="F485" s="17">
        <v>82.4</v>
      </c>
      <c r="G485" s="18">
        <f t="shared" si="11"/>
        <v>82.18</v>
      </c>
    </row>
    <row r="486" s="3" customFormat="1" ht="18.95" customHeight="1" spans="1:7">
      <c r="A486" s="14" t="s">
        <v>961</v>
      </c>
      <c r="B486" s="14" t="s">
        <v>962</v>
      </c>
      <c r="C486" s="15" t="s">
        <v>972</v>
      </c>
      <c r="D486" s="14" t="s">
        <v>973</v>
      </c>
      <c r="E486" s="14">
        <v>98.4</v>
      </c>
      <c r="F486" s="17">
        <v>81.6</v>
      </c>
      <c r="G486" s="18">
        <f t="shared" si="11"/>
        <v>81.72</v>
      </c>
    </row>
    <row r="487" s="3" customFormat="1" ht="18.95" customHeight="1" spans="1:7">
      <c r="A487" s="14" t="s">
        <v>961</v>
      </c>
      <c r="B487" s="14" t="s">
        <v>962</v>
      </c>
      <c r="C487" s="15" t="s">
        <v>974</v>
      </c>
      <c r="D487" s="14" t="s">
        <v>975</v>
      </c>
      <c r="E487" s="14">
        <v>95.8</v>
      </c>
      <c r="F487" s="17">
        <v>81.8</v>
      </c>
      <c r="G487" s="18">
        <f t="shared" si="11"/>
        <v>81.21</v>
      </c>
    </row>
    <row r="488" s="3" customFormat="1" ht="18.95" customHeight="1" spans="1:7">
      <c r="A488" s="14" t="s">
        <v>961</v>
      </c>
      <c r="B488" s="14" t="s">
        <v>962</v>
      </c>
      <c r="C488" s="15" t="s">
        <v>976</v>
      </c>
      <c r="D488" s="14" t="s">
        <v>977</v>
      </c>
      <c r="E488" s="14">
        <v>90</v>
      </c>
      <c r="F488" s="17">
        <v>82.8</v>
      </c>
      <c r="G488" s="18">
        <f t="shared" si="11"/>
        <v>80.46</v>
      </c>
    </row>
    <row r="489" s="3" customFormat="1" ht="18.95" customHeight="1" spans="1:7">
      <c r="A489" s="14" t="s">
        <v>961</v>
      </c>
      <c r="B489" s="14" t="s">
        <v>962</v>
      </c>
      <c r="C489" s="15" t="s">
        <v>978</v>
      </c>
      <c r="D489" s="14" t="s">
        <v>979</v>
      </c>
      <c r="E489" s="14">
        <v>88.2</v>
      </c>
      <c r="F489" s="17">
        <v>83.4</v>
      </c>
      <c r="G489" s="18">
        <f t="shared" si="11"/>
        <v>80.43</v>
      </c>
    </row>
    <row r="490" s="3" customFormat="1" ht="18.95" customHeight="1" spans="1:7">
      <c r="A490" s="14" t="s">
        <v>961</v>
      </c>
      <c r="B490" s="14" t="s">
        <v>962</v>
      </c>
      <c r="C490" s="15" t="s">
        <v>980</v>
      </c>
      <c r="D490" s="14" t="s">
        <v>981</v>
      </c>
      <c r="E490" s="14">
        <v>93.8</v>
      </c>
      <c r="F490" s="17">
        <v>81.4</v>
      </c>
      <c r="G490" s="18">
        <f t="shared" si="11"/>
        <v>80.43</v>
      </c>
    </row>
    <row r="491" s="3" customFormat="1" ht="18.95" customHeight="1" spans="1:7">
      <c r="A491" s="14" t="s">
        <v>961</v>
      </c>
      <c r="B491" s="14" t="s">
        <v>962</v>
      </c>
      <c r="C491" s="15" t="s">
        <v>982</v>
      </c>
      <c r="D491" s="14" t="s">
        <v>983</v>
      </c>
      <c r="E491" s="14">
        <v>88</v>
      </c>
      <c r="F491" s="17">
        <v>83.2</v>
      </c>
      <c r="G491" s="18">
        <f t="shared" si="11"/>
        <v>80.24</v>
      </c>
    </row>
    <row r="492" s="3" customFormat="1" ht="18.95" customHeight="1" spans="1:7">
      <c r="A492" s="14" t="s">
        <v>961</v>
      </c>
      <c r="B492" s="14" t="s">
        <v>962</v>
      </c>
      <c r="C492" s="15" t="s">
        <v>984</v>
      </c>
      <c r="D492" s="14" t="s">
        <v>985</v>
      </c>
      <c r="E492" s="14">
        <v>91.6</v>
      </c>
      <c r="F492" s="17">
        <v>80.6</v>
      </c>
      <c r="G492" s="18">
        <f t="shared" si="11"/>
        <v>79.32</v>
      </c>
    </row>
    <row r="493" s="3" customFormat="1" ht="18.95" customHeight="1" spans="1:7">
      <c r="A493" s="14" t="s">
        <v>961</v>
      </c>
      <c r="B493" s="14" t="s">
        <v>962</v>
      </c>
      <c r="C493" s="15" t="s">
        <v>986</v>
      </c>
      <c r="D493" s="14" t="s">
        <v>987</v>
      </c>
      <c r="E493" s="14">
        <v>85</v>
      </c>
      <c r="F493" s="17">
        <v>80.8</v>
      </c>
      <c r="G493" s="18">
        <f t="shared" si="11"/>
        <v>77.81</v>
      </c>
    </row>
    <row r="494" s="3" customFormat="1" ht="18.95" customHeight="1" spans="1:7">
      <c r="A494" s="14" t="s">
        <v>961</v>
      </c>
      <c r="B494" s="14" t="s">
        <v>962</v>
      </c>
      <c r="C494" s="15" t="s">
        <v>988</v>
      </c>
      <c r="D494" s="14" t="s">
        <v>989</v>
      </c>
      <c r="E494" s="14">
        <v>89</v>
      </c>
      <c r="F494" s="17">
        <v>78.8</v>
      </c>
      <c r="G494" s="18">
        <f t="shared" si="11"/>
        <v>77.41</v>
      </c>
    </row>
    <row r="495" s="3" customFormat="1" ht="18.95" customHeight="1" spans="1:7">
      <c r="A495" s="14" t="s">
        <v>961</v>
      </c>
      <c r="B495" s="14" t="s">
        <v>962</v>
      </c>
      <c r="C495" s="15" t="s">
        <v>990</v>
      </c>
      <c r="D495" s="14" t="s">
        <v>991</v>
      </c>
      <c r="E495" s="14">
        <v>87.2</v>
      </c>
      <c r="F495" s="17">
        <v>78.8</v>
      </c>
      <c r="G495" s="18">
        <f t="shared" si="11"/>
        <v>76.96</v>
      </c>
    </row>
    <row r="496" s="3" customFormat="1" ht="18.95" customHeight="1" spans="1:7">
      <c r="A496" s="14" t="str">
        <f t="shared" ref="A496:A523" si="12">"230502"</f>
        <v>230502</v>
      </c>
      <c r="B496" s="14" t="s">
        <v>992</v>
      </c>
      <c r="C496" s="15" t="s">
        <v>993</v>
      </c>
      <c r="D496" s="14" t="str">
        <f>"许国庆"</f>
        <v>许国庆</v>
      </c>
      <c r="E496" s="14">
        <v>95</v>
      </c>
      <c r="F496" s="17">
        <v>86.6</v>
      </c>
      <c r="G496" s="18">
        <f t="shared" si="11"/>
        <v>84.37</v>
      </c>
    </row>
    <row r="497" s="3" customFormat="1" ht="18.95" customHeight="1" spans="1:7">
      <c r="A497" s="14" t="str">
        <f t="shared" si="12"/>
        <v>230502</v>
      </c>
      <c r="B497" s="14" t="s">
        <v>992</v>
      </c>
      <c r="C497" s="15" t="s">
        <v>994</v>
      </c>
      <c r="D497" s="14" t="str">
        <f>"叶兰娟"</f>
        <v>叶兰娟</v>
      </c>
      <c r="E497" s="14">
        <v>88.8</v>
      </c>
      <c r="F497" s="17">
        <v>84.4</v>
      </c>
      <c r="G497" s="18">
        <f t="shared" si="11"/>
        <v>81.28</v>
      </c>
    </row>
    <row r="498" s="3" customFormat="1" ht="18.95" customHeight="1" spans="1:7">
      <c r="A498" s="14" t="str">
        <f t="shared" si="12"/>
        <v>230502</v>
      </c>
      <c r="B498" s="14" t="s">
        <v>992</v>
      </c>
      <c r="C498" s="15" t="s">
        <v>995</v>
      </c>
      <c r="D498" s="14" t="str">
        <f>"陈鑫"</f>
        <v>陈鑫</v>
      </c>
      <c r="E498" s="14">
        <v>93.6</v>
      </c>
      <c r="F498" s="17">
        <v>82</v>
      </c>
      <c r="G498" s="18">
        <f t="shared" si="11"/>
        <v>80.8</v>
      </c>
    </row>
    <row r="499" s="3" customFormat="1" ht="18.95" customHeight="1" spans="1:7">
      <c r="A499" s="14" t="str">
        <f t="shared" si="12"/>
        <v>230502</v>
      </c>
      <c r="B499" s="14" t="s">
        <v>992</v>
      </c>
      <c r="C499" s="15" t="s">
        <v>996</v>
      </c>
      <c r="D499" s="14" t="str">
        <f>"胡香"</f>
        <v>胡香</v>
      </c>
      <c r="E499" s="14">
        <v>91.2</v>
      </c>
      <c r="F499" s="17">
        <v>81.8</v>
      </c>
      <c r="G499" s="18">
        <f t="shared" si="11"/>
        <v>80.06</v>
      </c>
    </row>
    <row r="500" s="3" customFormat="1" ht="18.95" customHeight="1" spans="1:7">
      <c r="A500" s="14" t="str">
        <f t="shared" si="12"/>
        <v>230502</v>
      </c>
      <c r="B500" s="14" t="s">
        <v>992</v>
      </c>
      <c r="C500" s="15">
        <v>23010303</v>
      </c>
      <c r="D500" s="14" t="str">
        <f>"尹方敏"</f>
        <v>尹方敏</v>
      </c>
      <c r="E500" s="14">
        <v>96.8</v>
      </c>
      <c r="F500" s="17">
        <v>79.2</v>
      </c>
      <c r="G500" s="18">
        <f t="shared" si="11"/>
        <v>79.64</v>
      </c>
    </row>
    <row r="501" s="3" customFormat="1" ht="18.95" customHeight="1" spans="1:7">
      <c r="A501" s="14" t="str">
        <f t="shared" si="12"/>
        <v>230502</v>
      </c>
      <c r="B501" s="14" t="s">
        <v>992</v>
      </c>
      <c r="C501" s="15" t="s">
        <v>997</v>
      </c>
      <c r="D501" s="14" t="str">
        <f>"陈宝洁"</f>
        <v>陈宝洁</v>
      </c>
      <c r="E501" s="14">
        <v>88.2</v>
      </c>
      <c r="F501" s="17">
        <v>81.6</v>
      </c>
      <c r="G501" s="18">
        <f t="shared" si="11"/>
        <v>79.17</v>
      </c>
    </row>
    <row r="502" s="3" customFormat="1" ht="18.95" customHeight="1" spans="1:7">
      <c r="A502" s="14" t="str">
        <f t="shared" si="12"/>
        <v>230502</v>
      </c>
      <c r="B502" s="14" t="s">
        <v>992</v>
      </c>
      <c r="C502" s="15" t="s">
        <v>998</v>
      </c>
      <c r="D502" s="14" t="str">
        <f>"梅雪涛"</f>
        <v>梅雪涛</v>
      </c>
      <c r="E502" s="14">
        <v>86.2</v>
      </c>
      <c r="F502" s="17">
        <v>82</v>
      </c>
      <c r="G502" s="18">
        <f t="shared" si="11"/>
        <v>78.95</v>
      </c>
    </row>
    <row r="503" s="3" customFormat="1" ht="18.95" customHeight="1" spans="1:7">
      <c r="A503" s="14" t="str">
        <f t="shared" si="12"/>
        <v>230502</v>
      </c>
      <c r="B503" s="14" t="s">
        <v>992</v>
      </c>
      <c r="C503" s="15" t="s">
        <v>999</v>
      </c>
      <c r="D503" s="14" t="str">
        <f>"吕雅婷"</f>
        <v>吕雅婷</v>
      </c>
      <c r="E503" s="14">
        <v>86</v>
      </c>
      <c r="F503" s="17">
        <v>82</v>
      </c>
      <c r="G503" s="18">
        <f t="shared" si="11"/>
        <v>78.9</v>
      </c>
    </row>
    <row r="504" s="3" customFormat="1" ht="18.95" customHeight="1" spans="1:7">
      <c r="A504" s="14" t="str">
        <f t="shared" si="12"/>
        <v>230502</v>
      </c>
      <c r="B504" s="14" t="s">
        <v>992</v>
      </c>
      <c r="C504" s="15" t="s">
        <v>1000</v>
      </c>
      <c r="D504" s="14" t="str">
        <f>"陆志强"</f>
        <v>陆志强</v>
      </c>
      <c r="E504" s="14">
        <v>89</v>
      </c>
      <c r="F504" s="17">
        <v>80.8</v>
      </c>
      <c r="G504" s="18">
        <f t="shared" si="11"/>
        <v>78.81</v>
      </c>
    </row>
    <row r="505" s="3" customFormat="1" ht="18.95" customHeight="1" spans="1:7">
      <c r="A505" s="14" t="str">
        <f t="shared" si="12"/>
        <v>230502</v>
      </c>
      <c r="B505" s="14" t="s">
        <v>992</v>
      </c>
      <c r="C505" s="15" t="s">
        <v>1001</v>
      </c>
      <c r="D505" s="14" t="str">
        <f>"计罗球"</f>
        <v>计罗球</v>
      </c>
      <c r="E505" s="14">
        <v>92.8</v>
      </c>
      <c r="F505" s="17">
        <v>79</v>
      </c>
      <c r="G505" s="18">
        <f t="shared" si="11"/>
        <v>78.5</v>
      </c>
    </row>
    <row r="506" s="3" customFormat="1" ht="18.95" customHeight="1" spans="1:7">
      <c r="A506" s="14" t="str">
        <f t="shared" si="12"/>
        <v>230502</v>
      </c>
      <c r="B506" s="14" t="s">
        <v>992</v>
      </c>
      <c r="C506" s="15" t="s">
        <v>1002</v>
      </c>
      <c r="D506" s="14" t="str">
        <f>"褚亚"</f>
        <v>褚亚</v>
      </c>
      <c r="E506" s="14">
        <v>93.8</v>
      </c>
      <c r="F506" s="17">
        <v>78.6</v>
      </c>
      <c r="G506" s="18">
        <f t="shared" si="11"/>
        <v>78.47</v>
      </c>
    </row>
    <row r="507" s="3" customFormat="1" ht="18.95" customHeight="1" spans="1:7">
      <c r="A507" s="14" t="str">
        <f t="shared" si="12"/>
        <v>230502</v>
      </c>
      <c r="B507" s="14" t="s">
        <v>992</v>
      </c>
      <c r="C507" s="15" t="s">
        <v>1003</v>
      </c>
      <c r="D507" s="14" t="str">
        <f>"刘梦梦"</f>
        <v>刘梦梦</v>
      </c>
      <c r="E507" s="14">
        <v>88</v>
      </c>
      <c r="F507" s="17">
        <v>80.6</v>
      </c>
      <c r="G507" s="18">
        <f t="shared" si="11"/>
        <v>78.42</v>
      </c>
    </row>
    <row r="508" s="3" customFormat="1" ht="18.95" customHeight="1" spans="1:7">
      <c r="A508" s="14" t="str">
        <f t="shared" si="12"/>
        <v>230502</v>
      </c>
      <c r="B508" s="14" t="s">
        <v>992</v>
      </c>
      <c r="C508" s="15" t="s">
        <v>1004</v>
      </c>
      <c r="D508" s="14" t="str">
        <f>"赵楠"</f>
        <v>赵楠</v>
      </c>
      <c r="E508" s="14">
        <v>86.6</v>
      </c>
      <c r="F508" s="17">
        <v>80.8</v>
      </c>
      <c r="G508" s="18">
        <f t="shared" si="11"/>
        <v>78.21</v>
      </c>
    </row>
    <row r="509" s="3" customFormat="1" ht="18.95" customHeight="1" spans="1:7">
      <c r="A509" s="14" t="str">
        <f t="shared" si="12"/>
        <v>230502</v>
      </c>
      <c r="B509" s="14" t="s">
        <v>992</v>
      </c>
      <c r="C509" s="15" t="s">
        <v>1005</v>
      </c>
      <c r="D509" s="14" t="str">
        <f>"严双双"</f>
        <v>严双双</v>
      </c>
      <c r="E509" s="14">
        <v>87.8</v>
      </c>
      <c r="F509" s="17">
        <v>79.8</v>
      </c>
      <c r="G509" s="18">
        <f t="shared" si="11"/>
        <v>77.81</v>
      </c>
    </row>
    <row r="510" s="3" customFormat="1" ht="18.95" customHeight="1" spans="1:7">
      <c r="A510" s="14" t="str">
        <f t="shared" si="12"/>
        <v>230502</v>
      </c>
      <c r="B510" s="14" t="s">
        <v>992</v>
      </c>
      <c r="C510" s="15" t="s">
        <v>1006</v>
      </c>
      <c r="D510" s="14" t="str">
        <f>"王杰"</f>
        <v>王杰</v>
      </c>
      <c r="E510" s="14">
        <v>85</v>
      </c>
      <c r="F510" s="17">
        <v>80.6</v>
      </c>
      <c r="G510" s="18">
        <f t="shared" si="11"/>
        <v>77.67</v>
      </c>
    </row>
    <row r="511" s="3" customFormat="1" ht="18.95" customHeight="1" spans="1:7">
      <c r="A511" s="14" t="str">
        <f t="shared" si="12"/>
        <v>230502</v>
      </c>
      <c r="B511" s="14" t="s">
        <v>992</v>
      </c>
      <c r="C511" s="15" t="s">
        <v>1007</v>
      </c>
      <c r="D511" s="14" t="str">
        <f>"徐晔"</f>
        <v>徐晔</v>
      </c>
      <c r="E511" s="14">
        <v>85.6</v>
      </c>
      <c r="F511" s="17">
        <v>80</v>
      </c>
      <c r="G511" s="18">
        <f t="shared" si="11"/>
        <v>77.4</v>
      </c>
    </row>
    <row r="512" s="3" customFormat="1" ht="18.95" customHeight="1" spans="1:7">
      <c r="A512" s="14" t="str">
        <f t="shared" si="12"/>
        <v>230502</v>
      </c>
      <c r="B512" s="14" t="s">
        <v>992</v>
      </c>
      <c r="C512" s="15" t="s">
        <v>1008</v>
      </c>
      <c r="D512" s="14" t="str">
        <f>"徐兹恩"</f>
        <v>徐兹恩</v>
      </c>
      <c r="E512" s="14">
        <v>85.4</v>
      </c>
      <c r="F512" s="17">
        <v>80</v>
      </c>
      <c r="G512" s="18">
        <f t="shared" si="11"/>
        <v>77.35</v>
      </c>
    </row>
    <row r="513" s="3" customFormat="1" ht="18.95" customHeight="1" spans="1:7">
      <c r="A513" s="14" t="str">
        <f t="shared" si="12"/>
        <v>230502</v>
      </c>
      <c r="B513" s="14" t="s">
        <v>992</v>
      </c>
      <c r="C513" s="15" t="s">
        <v>1009</v>
      </c>
      <c r="D513" s="14" t="str">
        <f>"邵雪艳"</f>
        <v>邵雪艳</v>
      </c>
      <c r="E513" s="14">
        <v>88.4</v>
      </c>
      <c r="F513" s="17">
        <v>78.6</v>
      </c>
      <c r="G513" s="18">
        <f t="shared" si="11"/>
        <v>77.12</v>
      </c>
    </row>
    <row r="514" s="3" customFormat="1" ht="18.95" customHeight="1" spans="1:7">
      <c r="A514" s="14" t="str">
        <f t="shared" si="12"/>
        <v>230502</v>
      </c>
      <c r="B514" s="14" t="s">
        <v>992</v>
      </c>
      <c r="C514" s="15" t="s">
        <v>1010</v>
      </c>
      <c r="D514" s="14" t="str">
        <f>"王慧远"</f>
        <v>王慧远</v>
      </c>
      <c r="E514" s="14">
        <v>87.6</v>
      </c>
      <c r="F514" s="17">
        <v>78.6</v>
      </c>
      <c r="G514" s="18">
        <f t="shared" si="11"/>
        <v>76.92</v>
      </c>
    </row>
    <row r="515" s="3" customFormat="1" ht="18.95" customHeight="1" spans="1:7">
      <c r="A515" s="14" t="str">
        <f t="shared" si="12"/>
        <v>230502</v>
      </c>
      <c r="B515" s="14" t="s">
        <v>992</v>
      </c>
      <c r="C515" s="15" t="s">
        <v>1011</v>
      </c>
      <c r="D515" s="14" t="str">
        <f>"李珍珍"</f>
        <v>李珍珍</v>
      </c>
      <c r="E515" s="14">
        <v>89.2</v>
      </c>
      <c r="F515" s="17">
        <v>78</v>
      </c>
      <c r="G515" s="18">
        <f t="shared" ref="G515:G578" si="13">ROUND((E515/1.2*0.3+F515*0.7),2)</f>
        <v>76.9</v>
      </c>
    </row>
    <row r="516" s="3" customFormat="1" ht="18.95" customHeight="1" spans="1:7">
      <c r="A516" s="14" t="str">
        <f t="shared" si="12"/>
        <v>230502</v>
      </c>
      <c r="B516" s="14" t="s">
        <v>992</v>
      </c>
      <c r="C516" s="15" t="s">
        <v>1012</v>
      </c>
      <c r="D516" s="14" t="str">
        <f>"吕玉"</f>
        <v>吕玉</v>
      </c>
      <c r="E516" s="14">
        <v>85.6</v>
      </c>
      <c r="F516" s="17">
        <v>79.2</v>
      </c>
      <c r="G516" s="18">
        <f t="shared" si="13"/>
        <v>76.84</v>
      </c>
    </row>
    <row r="517" s="3" customFormat="1" ht="18.95" customHeight="1" spans="1:7">
      <c r="A517" s="14" t="str">
        <f t="shared" si="12"/>
        <v>230502</v>
      </c>
      <c r="B517" s="14" t="s">
        <v>992</v>
      </c>
      <c r="C517" s="15" t="s">
        <v>1013</v>
      </c>
      <c r="D517" s="14" t="str">
        <f>"简超"</f>
        <v>简超</v>
      </c>
      <c r="E517" s="14">
        <v>90.4</v>
      </c>
      <c r="F517" s="17">
        <v>77.2</v>
      </c>
      <c r="G517" s="18">
        <f t="shared" si="13"/>
        <v>76.64</v>
      </c>
    </row>
    <row r="518" s="3" customFormat="1" ht="18.95" customHeight="1" spans="1:7">
      <c r="A518" s="14" t="str">
        <f t="shared" si="12"/>
        <v>230502</v>
      </c>
      <c r="B518" s="14" t="s">
        <v>992</v>
      </c>
      <c r="C518" s="15" t="s">
        <v>1014</v>
      </c>
      <c r="D518" s="14" t="str">
        <f>"邵珊珊"</f>
        <v>邵珊珊</v>
      </c>
      <c r="E518" s="14">
        <v>88</v>
      </c>
      <c r="F518" s="17">
        <v>78</v>
      </c>
      <c r="G518" s="18">
        <f t="shared" si="13"/>
        <v>76.6</v>
      </c>
    </row>
    <row r="519" s="3" customFormat="1" ht="18.95" customHeight="1" spans="1:7">
      <c r="A519" s="14" t="str">
        <f t="shared" si="12"/>
        <v>230502</v>
      </c>
      <c r="B519" s="14" t="s">
        <v>992</v>
      </c>
      <c r="C519" s="15" t="s">
        <v>1015</v>
      </c>
      <c r="D519" s="14" t="str">
        <f>"王连敏"</f>
        <v>王连敏</v>
      </c>
      <c r="E519" s="14">
        <v>85</v>
      </c>
      <c r="F519" s="17">
        <v>77.4</v>
      </c>
      <c r="G519" s="18">
        <f t="shared" si="13"/>
        <v>75.43</v>
      </c>
    </row>
    <row r="520" s="3" customFormat="1" ht="18.95" customHeight="1" spans="1:7">
      <c r="A520" s="14" t="str">
        <f t="shared" si="12"/>
        <v>230502</v>
      </c>
      <c r="B520" s="14" t="s">
        <v>992</v>
      </c>
      <c r="C520" s="15" t="s">
        <v>1016</v>
      </c>
      <c r="D520" s="14" t="str">
        <f>"路婉婷"</f>
        <v>路婉婷</v>
      </c>
      <c r="E520" s="14">
        <v>85</v>
      </c>
      <c r="F520" s="17">
        <v>76.6</v>
      </c>
      <c r="G520" s="18">
        <f t="shared" si="13"/>
        <v>74.87</v>
      </c>
    </row>
    <row r="521" s="3" customFormat="1" ht="18.95" customHeight="1" spans="1:7">
      <c r="A521" s="14" t="str">
        <f t="shared" si="12"/>
        <v>230502</v>
      </c>
      <c r="B521" s="14" t="s">
        <v>992</v>
      </c>
      <c r="C521" s="15" t="s">
        <v>1017</v>
      </c>
      <c r="D521" s="14" t="str">
        <f>"宋亚静"</f>
        <v>宋亚静</v>
      </c>
      <c r="E521" s="14">
        <v>89</v>
      </c>
      <c r="F521" s="17">
        <v>74.6</v>
      </c>
      <c r="G521" s="18">
        <f t="shared" si="13"/>
        <v>74.47</v>
      </c>
    </row>
    <row r="522" s="3" customFormat="1" ht="18.95" customHeight="1" spans="1:7">
      <c r="A522" s="14" t="str">
        <f t="shared" si="12"/>
        <v>230502</v>
      </c>
      <c r="B522" s="14" t="s">
        <v>992</v>
      </c>
      <c r="C522" s="15" t="s">
        <v>1018</v>
      </c>
      <c r="D522" s="14" t="str">
        <f>"王俊"</f>
        <v>王俊</v>
      </c>
      <c r="E522" s="14">
        <v>85</v>
      </c>
      <c r="F522" s="17">
        <v>76</v>
      </c>
      <c r="G522" s="18">
        <f t="shared" si="13"/>
        <v>74.45</v>
      </c>
    </row>
    <row r="523" s="3" customFormat="1" ht="18.95" customHeight="1" spans="1:7">
      <c r="A523" s="14" t="str">
        <f t="shared" si="12"/>
        <v>230502</v>
      </c>
      <c r="B523" s="14" t="s">
        <v>992</v>
      </c>
      <c r="C523" s="15" t="s">
        <v>1019</v>
      </c>
      <c r="D523" s="14" t="str">
        <f>"季爽"</f>
        <v>季爽</v>
      </c>
      <c r="E523" s="14">
        <v>85.4</v>
      </c>
      <c r="F523" s="17">
        <v>74.2</v>
      </c>
      <c r="G523" s="18">
        <f t="shared" si="13"/>
        <v>73.29</v>
      </c>
    </row>
    <row r="524" s="3" customFormat="1" ht="18.95" customHeight="1" spans="1:7">
      <c r="A524" s="14" t="s">
        <v>1020</v>
      </c>
      <c r="B524" s="14" t="s">
        <v>1021</v>
      </c>
      <c r="C524" s="15" t="s">
        <v>1022</v>
      </c>
      <c r="D524" s="14" t="s">
        <v>1023</v>
      </c>
      <c r="E524" s="14">
        <v>83.9</v>
      </c>
      <c r="F524" s="20">
        <v>87.2</v>
      </c>
      <c r="G524" s="18">
        <f t="shared" si="13"/>
        <v>82.02</v>
      </c>
    </row>
    <row r="525" s="3" customFormat="1" ht="18.95" customHeight="1" spans="1:7">
      <c r="A525" s="14" t="s">
        <v>1020</v>
      </c>
      <c r="B525" s="14" t="s">
        <v>1021</v>
      </c>
      <c r="C525" s="15" t="s">
        <v>1024</v>
      </c>
      <c r="D525" s="14" t="s">
        <v>1025</v>
      </c>
      <c r="E525" s="14">
        <v>87.4</v>
      </c>
      <c r="F525" s="20">
        <v>84.6</v>
      </c>
      <c r="G525" s="18">
        <f t="shared" si="13"/>
        <v>81.07</v>
      </c>
    </row>
    <row r="526" s="3" customFormat="1" ht="18.95" customHeight="1" spans="1:7">
      <c r="A526" s="14" t="s">
        <v>1020</v>
      </c>
      <c r="B526" s="14" t="s">
        <v>1021</v>
      </c>
      <c r="C526" s="15" t="s">
        <v>1026</v>
      </c>
      <c r="D526" s="14" t="s">
        <v>1027</v>
      </c>
      <c r="E526" s="14">
        <v>86.8</v>
      </c>
      <c r="F526" s="20">
        <v>84.8</v>
      </c>
      <c r="G526" s="18">
        <f t="shared" si="13"/>
        <v>81.06</v>
      </c>
    </row>
    <row r="527" s="3" customFormat="1" ht="18.95" customHeight="1" spans="1:7">
      <c r="A527" s="14" t="s">
        <v>1020</v>
      </c>
      <c r="B527" s="14" t="s">
        <v>1021</v>
      </c>
      <c r="C527" s="15" t="s">
        <v>1028</v>
      </c>
      <c r="D527" s="14" t="s">
        <v>1029</v>
      </c>
      <c r="E527" s="14">
        <v>86.5</v>
      </c>
      <c r="F527" s="20">
        <v>82.4</v>
      </c>
      <c r="G527" s="18">
        <f t="shared" si="13"/>
        <v>79.31</v>
      </c>
    </row>
    <row r="528" s="3" customFormat="1" ht="18.95" customHeight="1" spans="1:7">
      <c r="A528" s="14" t="s">
        <v>1020</v>
      </c>
      <c r="B528" s="14" t="s">
        <v>1021</v>
      </c>
      <c r="C528" s="15">
        <v>23012122</v>
      </c>
      <c r="D528" s="14" t="s">
        <v>1030</v>
      </c>
      <c r="E528" s="14">
        <v>92.1</v>
      </c>
      <c r="F528" s="20">
        <v>80</v>
      </c>
      <c r="G528" s="18">
        <f t="shared" si="13"/>
        <v>79.03</v>
      </c>
    </row>
    <row r="529" s="3" customFormat="1" ht="18.95" customHeight="1" spans="1:7">
      <c r="A529" s="14" t="s">
        <v>1020</v>
      </c>
      <c r="B529" s="14" t="s">
        <v>1021</v>
      </c>
      <c r="C529" s="15" t="s">
        <v>1031</v>
      </c>
      <c r="D529" s="14" t="s">
        <v>1032</v>
      </c>
      <c r="E529" s="14">
        <v>87.3</v>
      </c>
      <c r="F529" s="20">
        <v>80.6</v>
      </c>
      <c r="G529" s="18">
        <f t="shared" si="13"/>
        <v>78.25</v>
      </c>
    </row>
    <row r="530" s="3" customFormat="1" ht="18.95" customHeight="1" spans="1:7">
      <c r="A530" s="14" t="s">
        <v>1020</v>
      </c>
      <c r="B530" s="14" t="s">
        <v>1021</v>
      </c>
      <c r="C530" s="15" t="s">
        <v>1033</v>
      </c>
      <c r="D530" s="14" t="s">
        <v>1034</v>
      </c>
      <c r="E530" s="14">
        <v>86.5</v>
      </c>
      <c r="F530" s="20">
        <v>80.2</v>
      </c>
      <c r="G530" s="18">
        <f t="shared" si="13"/>
        <v>77.77</v>
      </c>
    </row>
    <row r="531" s="3" customFormat="1" ht="18.95" customHeight="1" spans="1:7">
      <c r="A531" s="14" t="s">
        <v>1020</v>
      </c>
      <c r="B531" s="14" t="s">
        <v>1021</v>
      </c>
      <c r="C531" s="15" t="s">
        <v>1035</v>
      </c>
      <c r="D531" s="14" t="s">
        <v>1036</v>
      </c>
      <c r="E531" s="14">
        <v>84.1</v>
      </c>
      <c r="F531" s="20">
        <v>80.4</v>
      </c>
      <c r="G531" s="18">
        <f t="shared" si="13"/>
        <v>77.31</v>
      </c>
    </row>
    <row r="532" s="3" customFormat="1" ht="18.95" customHeight="1" spans="1:7">
      <c r="A532" s="14" t="s">
        <v>1020</v>
      </c>
      <c r="B532" s="14" t="s">
        <v>1021</v>
      </c>
      <c r="C532" s="15" t="s">
        <v>1037</v>
      </c>
      <c r="D532" s="14" t="s">
        <v>1038</v>
      </c>
      <c r="E532" s="14">
        <v>85.2</v>
      </c>
      <c r="F532" s="20">
        <v>79.8</v>
      </c>
      <c r="G532" s="18">
        <f t="shared" si="13"/>
        <v>77.16</v>
      </c>
    </row>
    <row r="533" s="3" customFormat="1" ht="18.95" customHeight="1" spans="1:7">
      <c r="A533" s="14" t="s">
        <v>1020</v>
      </c>
      <c r="B533" s="14" t="s">
        <v>1021</v>
      </c>
      <c r="C533" s="15" t="s">
        <v>1039</v>
      </c>
      <c r="D533" s="14" t="s">
        <v>1040</v>
      </c>
      <c r="E533" s="14">
        <v>85.1</v>
      </c>
      <c r="F533" s="20">
        <v>75.4</v>
      </c>
      <c r="G533" s="18">
        <f t="shared" si="13"/>
        <v>74.06</v>
      </c>
    </row>
    <row r="534" s="3" customFormat="1" ht="18.95" customHeight="1" spans="1:7">
      <c r="A534" s="14" t="s">
        <v>1020</v>
      </c>
      <c r="B534" s="14" t="s">
        <v>1021</v>
      </c>
      <c r="C534" s="15" t="s">
        <v>1041</v>
      </c>
      <c r="D534" s="14" t="s">
        <v>1042</v>
      </c>
      <c r="E534" s="14">
        <v>84</v>
      </c>
      <c r="F534" s="20">
        <v>73</v>
      </c>
      <c r="G534" s="18">
        <f t="shared" si="13"/>
        <v>72.1</v>
      </c>
    </row>
    <row r="535" s="3" customFormat="1" ht="18.95" customHeight="1" spans="1:7">
      <c r="A535" s="14" t="s">
        <v>1020</v>
      </c>
      <c r="B535" s="14" t="s">
        <v>1021</v>
      </c>
      <c r="C535" s="15">
        <v>23012216</v>
      </c>
      <c r="D535" s="14" t="s">
        <v>1043</v>
      </c>
      <c r="E535" s="14">
        <v>84.7</v>
      </c>
      <c r="F535" s="21">
        <v>0</v>
      </c>
      <c r="G535" s="18">
        <f t="shared" si="13"/>
        <v>21.18</v>
      </c>
    </row>
    <row r="536" s="3" customFormat="1" ht="18.95" customHeight="1" spans="1:7">
      <c r="A536" s="14" t="s">
        <v>1044</v>
      </c>
      <c r="B536" s="14" t="s">
        <v>1045</v>
      </c>
      <c r="C536" s="15" t="s">
        <v>1046</v>
      </c>
      <c r="D536" s="14" t="s">
        <v>1047</v>
      </c>
      <c r="E536" s="14">
        <v>81.6</v>
      </c>
      <c r="F536" s="20">
        <v>80.2</v>
      </c>
      <c r="G536" s="18">
        <f t="shared" si="13"/>
        <v>76.54</v>
      </c>
    </row>
    <row r="537" s="3" customFormat="1" ht="18.95" customHeight="1" spans="1:7">
      <c r="A537" s="14" t="s">
        <v>1044</v>
      </c>
      <c r="B537" s="14" t="s">
        <v>1045</v>
      </c>
      <c r="C537" s="15" t="s">
        <v>1048</v>
      </c>
      <c r="D537" s="14" t="s">
        <v>1049</v>
      </c>
      <c r="E537" s="14">
        <v>84.4</v>
      </c>
      <c r="F537" s="20">
        <v>72.4</v>
      </c>
      <c r="G537" s="18">
        <f t="shared" si="13"/>
        <v>71.78</v>
      </c>
    </row>
    <row r="538" s="3" customFormat="1" ht="18.95" customHeight="1" spans="1:7">
      <c r="A538" s="14" t="s">
        <v>1044</v>
      </c>
      <c r="B538" s="14" t="s">
        <v>1045</v>
      </c>
      <c r="C538" s="15">
        <v>23012323</v>
      </c>
      <c r="D538" s="14" t="s">
        <v>1050</v>
      </c>
      <c r="E538" s="14">
        <v>88</v>
      </c>
      <c r="F538" s="20">
        <v>67.2</v>
      </c>
      <c r="G538" s="18">
        <f t="shared" si="13"/>
        <v>69.04</v>
      </c>
    </row>
    <row r="539" s="3" customFormat="1" ht="18.95" customHeight="1" spans="1:7">
      <c r="A539" s="14" t="s">
        <v>1044</v>
      </c>
      <c r="B539" s="14" t="s">
        <v>1045</v>
      </c>
      <c r="C539" s="15" t="s">
        <v>1051</v>
      </c>
      <c r="D539" s="14" t="s">
        <v>1052</v>
      </c>
      <c r="E539" s="14">
        <v>78.2</v>
      </c>
      <c r="F539" s="20">
        <v>70.6</v>
      </c>
      <c r="G539" s="18">
        <f t="shared" si="13"/>
        <v>68.97</v>
      </c>
    </row>
    <row r="540" s="3" customFormat="1" ht="18.95" customHeight="1" spans="1:7">
      <c r="A540" s="14" t="s">
        <v>1044</v>
      </c>
      <c r="B540" s="14" t="s">
        <v>1045</v>
      </c>
      <c r="C540" s="15" t="s">
        <v>1053</v>
      </c>
      <c r="D540" s="14" t="s">
        <v>1054</v>
      </c>
      <c r="E540" s="14">
        <v>80</v>
      </c>
      <c r="F540" s="20">
        <v>68.8</v>
      </c>
      <c r="G540" s="18">
        <f t="shared" si="13"/>
        <v>68.16</v>
      </c>
    </row>
    <row r="541" s="3" customFormat="1" ht="18.95" customHeight="1" spans="1:7">
      <c r="A541" s="14" t="s">
        <v>1044</v>
      </c>
      <c r="B541" s="14" t="s">
        <v>1045</v>
      </c>
      <c r="C541" s="15" t="s">
        <v>1055</v>
      </c>
      <c r="D541" s="14" t="s">
        <v>1056</v>
      </c>
      <c r="E541" s="14">
        <v>77.2</v>
      </c>
      <c r="F541" s="20">
        <v>67</v>
      </c>
      <c r="G541" s="18">
        <f t="shared" si="13"/>
        <v>66.2</v>
      </c>
    </row>
    <row r="542" s="3" customFormat="1" ht="18.95" customHeight="1" spans="1:7">
      <c r="A542" s="14" t="s">
        <v>1057</v>
      </c>
      <c r="B542" s="14" t="s">
        <v>1058</v>
      </c>
      <c r="C542" s="15">
        <v>23010912</v>
      </c>
      <c r="D542" s="14" t="s">
        <v>1059</v>
      </c>
      <c r="E542" s="14">
        <v>90.8</v>
      </c>
      <c r="F542" s="17">
        <v>86</v>
      </c>
      <c r="G542" s="18">
        <f t="shared" si="13"/>
        <v>82.9</v>
      </c>
    </row>
    <row r="543" s="3" customFormat="1" ht="18.95" customHeight="1" spans="1:7">
      <c r="A543" s="14" t="s">
        <v>1057</v>
      </c>
      <c r="B543" s="14" t="s">
        <v>1058</v>
      </c>
      <c r="C543" s="15" t="s">
        <v>1060</v>
      </c>
      <c r="D543" s="14" t="s">
        <v>1061</v>
      </c>
      <c r="E543" s="14">
        <v>87.5</v>
      </c>
      <c r="F543" s="17">
        <v>87</v>
      </c>
      <c r="G543" s="18">
        <f t="shared" si="13"/>
        <v>82.78</v>
      </c>
    </row>
    <row r="544" s="3" customFormat="1" ht="18.95" customHeight="1" spans="1:7">
      <c r="A544" s="14" t="s">
        <v>1057</v>
      </c>
      <c r="B544" s="14" t="s">
        <v>1058</v>
      </c>
      <c r="C544" s="15" t="s">
        <v>1062</v>
      </c>
      <c r="D544" s="14" t="s">
        <v>1063</v>
      </c>
      <c r="E544" s="14">
        <v>90.2</v>
      </c>
      <c r="F544" s="17">
        <v>85.5</v>
      </c>
      <c r="G544" s="18">
        <f t="shared" si="13"/>
        <v>82.4</v>
      </c>
    </row>
    <row r="545" s="3" customFormat="1" ht="18.95" customHeight="1" spans="1:7">
      <c r="A545" s="14" t="s">
        <v>1057</v>
      </c>
      <c r="B545" s="14" t="s">
        <v>1058</v>
      </c>
      <c r="C545" s="15" t="s">
        <v>1064</v>
      </c>
      <c r="D545" s="14" t="s">
        <v>1065</v>
      </c>
      <c r="E545" s="14">
        <v>81.1</v>
      </c>
      <c r="F545" s="17">
        <v>85.4</v>
      </c>
      <c r="G545" s="18">
        <f t="shared" si="13"/>
        <v>80.06</v>
      </c>
    </row>
    <row r="546" s="3" customFormat="1" ht="18.95" customHeight="1" spans="1:7">
      <c r="A546" s="14" t="s">
        <v>1057</v>
      </c>
      <c r="B546" s="14" t="s">
        <v>1058</v>
      </c>
      <c r="C546" s="15" t="s">
        <v>1066</v>
      </c>
      <c r="D546" s="14" t="s">
        <v>1067</v>
      </c>
      <c r="E546" s="14">
        <v>89.1</v>
      </c>
      <c r="F546" s="17">
        <v>82.3</v>
      </c>
      <c r="G546" s="18">
        <f t="shared" si="13"/>
        <v>79.89</v>
      </c>
    </row>
    <row r="547" s="3" customFormat="1" ht="18.95" customHeight="1" spans="1:7">
      <c r="A547" s="14" t="s">
        <v>1057</v>
      </c>
      <c r="B547" s="14" t="s">
        <v>1058</v>
      </c>
      <c r="C547" s="15" t="s">
        <v>1068</v>
      </c>
      <c r="D547" s="14" t="s">
        <v>1069</v>
      </c>
      <c r="E547" s="14">
        <v>74.5</v>
      </c>
      <c r="F547" s="17">
        <v>86.8</v>
      </c>
      <c r="G547" s="18">
        <f t="shared" si="13"/>
        <v>79.39</v>
      </c>
    </row>
    <row r="548" s="3" customFormat="1" ht="18.95" customHeight="1" spans="1:7">
      <c r="A548" s="14" t="s">
        <v>1057</v>
      </c>
      <c r="B548" s="14" t="s">
        <v>1058</v>
      </c>
      <c r="C548" s="15" t="s">
        <v>1070</v>
      </c>
      <c r="D548" s="14" t="s">
        <v>1071</v>
      </c>
      <c r="E548" s="14">
        <v>78.9</v>
      </c>
      <c r="F548" s="17">
        <v>85.2</v>
      </c>
      <c r="G548" s="18">
        <f t="shared" si="13"/>
        <v>79.37</v>
      </c>
    </row>
    <row r="549" s="3" customFormat="1" ht="18.95" customHeight="1" spans="1:7">
      <c r="A549" s="14" t="s">
        <v>1057</v>
      </c>
      <c r="B549" s="14" t="s">
        <v>1058</v>
      </c>
      <c r="C549" s="15" t="s">
        <v>1072</v>
      </c>
      <c r="D549" s="14" t="s">
        <v>1073</v>
      </c>
      <c r="E549" s="14">
        <v>81.8</v>
      </c>
      <c r="F549" s="17">
        <v>83.6</v>
      </c>
      <c r="G549" s="18">
        <f t="shared" si="13"/>
        <v>78.97</v>
      </c>
    </row>
    <row r="550" s="3" customFormat="1" ht="18.95" customHeight="1" spans="1:7">
      <c r="A550" s="14" t="s">
        <v>1057</v>
      </c>
      <c r="B550" s="14" t="s">
        <v>1058</v>
      </c>
      <c r="C550" s="15" t="s">
        <v>1074</v>
      </c>
      <c r="D550" s="14" t="s">
        <v>1075</v>
      </c>
      <c r="E550" s="14">
        <v>68</v>
      </c>
      <c r="F550" s="17">
        <v>88.1</v>
      </c>
      <c r="G550" s="18">
        <f t="shared" si="13"/>
        <v>78.67</v>
      </c>
    </row>
    <row r="551" s="3" customFormat="1" ht="18.95" customHeight="1" spans="1:7">
      <c r="A551" s="14" t="s">
        <v>1057</v>
      </c>
      <c r="B551" s="14" t="s">
        <v>1058</v>
      </c>
      <c r="C551" s="15" t="s">
        <v>1076</v>
      </c>
      <c r="D551" s="14" t="s">
        <v>1077</v>
      </c>
      <c r="E551" s="14">
        <v>71.6</v>
      </c>
      <c r="F551" s="17">
        <v>82.4</v>
      </c>
      <c r="G551" s="18">
        <f t="shared" si="13"/>
        <v>75.58</v>
      </c>
    </row>
    <row r="552" s="3" customFormat="1" ht="18.95" customHeight="1" spans="1:7">
      <c r="A552" s="14" t="s">
        <v>1057</v>
      </c>
      <c r="B552" s="14" t="s">
        <v>1058</v>
      </c>
      <c r="C552" s="15" t="s">
        <v>1078</v>
      </c>
      <c r="D552" s="14" t="s">
        <v>1079</v>
      </c>
      <c r="E552" s="14">
        <v>65.4</v>
      </c>
      <c r="F552" s="17">
        <v>84.5</v>
      </c>
      <c r="G552" s="18">
        <f t="shared" si="13"/>
        <v>75.5</v>
      </c>
    </row>
    <row r="553" s="3" customFormat="1" ht="18.95" customHeight="1" spans="1:7">
      <c r="A553" s="14" t="s">
        <v>1057</v>
      </c>
      <c r="B553" s="14" t="s">
        <v>1058</v>
      </c>
      <c r="C553" s="15" t="s">
        <v>1080</v>
      </c>
      <c r="D553" s="14" t="s">
        <v>1052</v>
      </c>
      <c r="E553" s="14">
        <v>62.3</v>
      </c>
      <c r="F553" s="17">
        <v>85.4</v>
      </c>
      <c r="G553" s="18">
        <f t="shared" si="13"/>
        <v>75.36</v>
      </c>
    </row>
    <row r="554" s="3" customFormat="1" ht="18.95" customHeight="1" spans="1:7">
      <c r="A554" s="14" t="s">
        <v>1057</v>
      </c>
      <c r="B554" s="14" t="s">
        <v>1058</v>
      </c>
      <c r="C554" s="15" t="s">
        <v>1081</v>
      </c>
      <c r="D554" s="14" t="s">
        <v>1082</v>
      </c>
      <c r="E554" s="14">
        <v>73.4</v>
      </c>
      <c r="F554" s="17">
        <v>81.3</v>
      </c>
      <c r="G554" s="18">
        <f t="shared" si="13"/>
        <v>75.26</v>
      </c>
    </row>
    <row r="555" s="3" customFormat="1" ht="18.95" customHeight="1" spans="1:7">
      <c r="A555" s="14" t="s">
        <v>1057</v>
      </c>
      <c r="B555" s="14" t="s">
        <v>1058</v>
      </c>
      <c r="C555" s="15" t="s">
        <v>1083</v>
      </c>
      <c r="D555" s="14" t="s">
        <v>1084</v>
      </c>
      <c r="E555" s="14">
        <v>61.4</v>
      </c>
      <c r="F555" s="17">
        <v>85.1</v>
      </c>
      <c r="G555" s="18">
        <f t="shared" si="13"/>
        <v>74.92</v>
      </c>
    </row>
    <row r="556" s="3" customFormat="1" ht="18.95" customHeight="1" spans="1:7">
      <c r="A556" s="14" t="s">
        <v>1057</v>
      </c>
      <c r="B556" s="14" t="s">
        <v>1058</v>
      </c>
      <c r="C556" s="15" t="s">
        <v>1085</v>
      </c>
      <c r="D556" s="14" t="s">
        <v>1086</v>
      </c>
      <c r="E556" s="14">
        <v>63</v>
      </c>
      <c r="F556" s="17">
        <v>83.3</v>
      </c>
      <c r="G556" s="18">
        <f t="shared" si="13"/>
        <v>74.06</v>
      </c>
    </row>
    <row r="557" s="3" customFormat="1" ht="18.95" customHeight="1" spans="1:7">
      <c r="A557" s="14" t="s">
        <v>1057</v>
      </c>
      <c r="B557" s="14" t="s">
        <v>1058</v>
      </c>
      <c r="C557" s="15" t="s">
        <v>1087</v>
      </c>
      <c r="D557" s="14" t="s">
        <v>1088</v>
      </c>
      <c r="E557" s="14">
        <v>61.8</v>
      </c>
      <c r="F557" s="17">
        <v>82.8</v>
      </c>
      <c r="G557" s="18">
        <f t="shared" si="13"/>
        <v>73.41</v>
      </c>
    </row>
    <row r="558" s="3" customFormat="1" ht="18.95" customHeight="1" spans="1:7">
      <c r="A558" s="14" t="s">
        <v>1057</v>
      </c>
      <c r="B558" s="14" t="s">
        <v>1058</v>
      </c>
      <c r="C558" s="15" t="s">
        <v>1089</v>
      </c>
      <c r="D558" s="14" t="s">
        <v>1090</v>
      </c>
      <c r="E558" s="14">
        <v>67.7</v>
      </c>
      <c r="F558" s="17">
        <v>80.4</v>
      </c>
      <c r="G558" s="18">
        <f t="shared" si="13"/>
        <v>73.21</v>
      </c>
    </row>
    <row r="559" s="3" customFormat="1" ht="18.95" customHeight="1" spans="1:7">
      <c r="A559" s="14" t="s">
        <v>1057</v>
      </c>
      <c r="B559" s="14" t="s">
        <v>1058</v>
      </c>
      <c r="C559" s="15" t="s">
        <v>1091</v>
      </c>
      <c r="D559" s="14" t="s">
        <v>1092</v>
      </c>
      <c r="E559" s="14">
        <v>62.2</v>
      </c>
      <c r="F559" s="17">
        <v>82.3</v>
      </c>
      <c r="G559" s="18">
        <f t="shared" si="13"/>
        <v>73.16</v>
      </c>
    </row>
    <row r="560" s="3" customFormat="1" ht="18.95" customHeight="1" spans="1:7">
      <c r="A560" s="14" t="s">
        <v>1057</v>
      </c>
      <c r="B560" s="14" t="s">
        <v>1058</v>
      </c>
      <c r="C560" s="15" t="s">
        <v>1093</v>
      </c>
      <c r="D560" s="14" t="s">
        <v>1094</v>
      </c>
      <c r="E560" s="14">
        <v>63.5</v>
      </c>
      <c r="F560" s="17">
        <v>81.6</v>
      </c>
      <c r="G560" s="18">
        <f t="shared" si="13"/>
        <v>73</v>
      </c>
    </row>
    <row r="561" s="3" customFormat="1" ht="18.95" customHeight="1" spans="1:7">
      <c r="A561" s="14" t="s">
        <v>1057</v>
      </c>
      <c r="B561" s="14" t="s">
        <v>1058</v>
      </c>
      <c r="C561" s="15" t="s">
        <v>1095</v>
      </c>
      <c r="D561" s="14" t="s">
        <v>1096</v>
      </c>
      <c r="E561" s="14">
        <v>60.2</v>
      </c>
      <c r="F561" s="17">
        <v>82.6</v>
      </c>
      <c r="G561" s="18">
        <f t="shared" si="13"/>
        <v>72.87</v>
      </c>
    </row>
    <row r="562" s="3" customFormat="1" ht="18.95" customHeight="1" spans="1:7">
      <c r="A562" s="14" t="s">
        <v>1057</v>
      </c>
      <c r="B562" s="14" t="s">
        <v>1058</v>
      </c>
      <c r="C562" s="15" t="s">
        <v>1097</v>
      </c>
      <c r="D562" s="14" t="s">
        <v>1098</v>
      </c>
      <c r="E562" s="14">
        <v>60.4</v>
      </c>
      <c r="F562" s="17">
        <v>82.2</v>
      </c>
      <c r="G562" s="18">
        <f t="shared" si="13"/>
        <v>72.64</v>
      </c>
    </row>
    <row r="563" s="3" customFormat="1" ht="18.95" customHeight="1" spans="1:7">
      <c r="A563" s="14" t="str">
        <f t="shared" ref="A563:A586" si="14">"230506"</f>
        <v>230506</v>
      </c>
      <c r="B563" s="14" t="s">
        <v>1099</v>
      </c>
      <c r="C563" s="15" t="s">
        <v>1100</v>
      </c>
      <c r="D563" s="14" t="str">
        <f>"杨月"</f>
        <v>杨月</v>
      </c>
      <c r="E563" s="14">
        <v>86.6</v>
      </c>
      <c r="F563" s="17">
        <v>84.2</v>
      </c>
      <c r="G563" s="18">
        <f t="shared" si="13"/>
        <v>80.59</v>
      </c>
    </row>
    <row r="564" s="3" customFormat="1" ht="18.95" customHeight="1" spans="1:7">
      <c r="A564" s="14" t="str">
        <f t="shared" si="14"/>
        <v>230506</v>
      </c>
      <c r="B564" s="14" t="s">
        <v>1099</v>
      </c>
      <c r="C564" s="15" t="s">
        <v>1101</v>
      </c>
      <c r="D564" s="14" t="str">
        <f>"周婷婷"</f>
        <v>周婷婷</v>
      </c>
      <c r="E564" s="14">
        <v>82.8</v>
      </c>
      <c r="F564" s="17">
        <v>85.2</v>
      </c>
      <c r="G564" s="18">
        <f t="shared" si="13"/>
        <v>80.34</v>
      </c>
    </row>
    <row r="565" s="3" customFormat="1" ht="18.95" customHeight="1" spans="1:7">
      <c r="A565" s="14" t="str">
        <f t="shared" si="14"/>
        <v>230506</v>
      </c>
      <c r="B565" s="14" t="s">
        <v>1099</v>
      </c>
      <c r="C565" s="15" t="s">
        <v>1102</v>
      </c>
      <c r="D565" s="14" t="str">
        <f>"王宏胜"</f>
        <v>王宏胜</v>
      </c>
      <c r="E565" s="14">
        <v>79.9</v>
      </c>
      <c r="F565" s="17">
        <v>86.2</v>
      </c>
      <c r="G565" s="18">
        <f t="shared" si="13"/>
        <v>80.32</v>
      </c>
    </row>
    <row r="566" s="3" customFormat="1" ht="18.95" customHeight="1" spans="1:7">
      <c r="A566" s="14" t="str">
        <f t="shared" si="14"/>
        <v>230506</v>
      </c>
      <c r="B566" s="14" t="s">
        <v>1099</v>
      </c>
      <c r="C566" s="15" t="s">
        <v>1103</v>
      </c>
      <c r="D566" s="14" t="str">
        <f>"王金凤"</f>
        <v>王金凤</v>
      </c>
      <c r="E566" s="14">
        <v>87.3</v>
      </c>
      <c r="F566" s="17">
        <v>82.8</v>
      </c>
      <c r="G566" s="18">
        <f t="shared" si="13"/>
        <v>79.79</v>
      </c>
    </row>
    <row r="567" s="3" customFormat="1" ht="18.95" customHeight="1" spans="1:7">
      <c r="A567" s="14" t="str">
        <f t="shared" si="14"/>
        <v>230506</v>
      </c>
      <c r="B567" s="14" t="s">
        <v>1099</v>
      </c>
      <c r="C567" s="15" t="s">
        <v>1104</v>
      </c>
      <c r="D567" s="14" t="str">
        <f>"宋艳超"</f>
        <v>宋艳超</v>
      </c>
      <c r="E567" s="14">
        <v>77.8</v>
      </c>
      <c r="F567" s="17">
        <v>86</v>
      </c>
      <c r="G567" s="18">
        <f t="shared" si="13"/>
        <v>79.65</v>
      </c>
    </row>
    <row r="568" s="3" customFormat="1" ht="18.95" customHeight="1" spans="1:7">
      <c r="A568" s="14" t="str">
        <f t="shared" si="14"/>
        <v>230506</v>
      </c>
      <c r="B568" s="14" t="s">
        <v>1099</v>
      </c>
      <c r="C568" s="15" t="s">
        <v>1105</v>
      </c>
      <c r="D568" s="14" t="str">
        <f>"陈龙"</f>
        <v>陈龙</v>
      </c>
      <c r="E568" s="14">
        <v>85.3</v>
      </c>
      <c r="F568" s="17">
        <v>82.6</v>
      </c>
      <c r="G568" s="18">
        <f t="shared" si="13"/>
        <v>79.15</v>
      </c>
    </row>
    <row r="569" s="3" customFormat="1" ht="18.95" customHeight="1" spans="1:7">
      <c r="A569" s="14" t="str">
        <f t="shared" si="14"/>
        <v>230506</v>
      </c>
      <c r="B569" s="14" t="s">
        <v>1099</v>
      </c>
      <c r="C569" s="15" t="s">
        <v>1106</v>
      </c>
      <c r="D569" s="14" t="str">
        <f>"蒋凯迪"</f>
        <v>蒋凯迪</v>
      </c>
      <c r="E569" s="14">
        <v>79.2</v>
      </c>
      <c r="F569" s="17">
        <v>84.4</v>
      </c>
      <c r="G569" s="18">
        <f t="shared" si="13"/>
        <v>78.88</v>
      </c>
    </row>
    <row r="570" s="3" customFormat="1" ht="18.95" customHeight="1" spans="1:7">
      <c r="A570" s="14" t="str">
        <f t="shared" si="14"/>
        <v>230506</v>
      </c>
      <c r="B570" s="14" t="s">
        <v>1099</v>
      </c>
      <c r="C570" s="15">
        <v>23011729</v>
      </c>
      <c r="D570" s="14" t="str">
        <f>"汪贺银"</f>
        <v>汪贺银</v>
      </c>
      <c r="E570" s="14">
        <v>87.4</v>
      </c>
      <c r="F570" s="17">
        <v>81</v>
      </c>
      <c r="G570" s="18">
        <f t="shared" si="13"/>
        <v>78.55</v>
      </c>
    </row>
    <row r="571" s="3" customFormat="1" ht="18.95" customHeight="1" spans="1:7">
      <c r="A571" s="14" t="str">
        <f t="shared" si="14"/>
        <v>230506</v>
      </c>
      <c r="B571" s="14" t="s">
        <v>1099</v>
      </c>
      <c r="C571" s="15" t="s">
        <v>1107</v>
      </c>
      <c r="D571" s="14" t="str">
        <f>"韦姗姗"</f>
        <v>韦姗姗</v>
      </c>
      <c r="E571" s="14">
        <v>86.1</v>
      </c>
      <c r="F571" s="17">
        <v>81.4</v>
      </c>
      <c r="G571" s="18">
        <f t="shared" si="13"/>
        <v>78.51</v>
      </c>
    </row>
    <row r="572" s="3" customFormat="1" ht="18.95" customHeight="1" spans="1:7">
      <c r="A572" s="14" t="str">
        <f t="shared" si="14"/>
        <v>230506</v>
      </c>
      <c r="B572" s="14" t="s">
        <v>1099</v>
      </c>
      <c r="C572" s="15" t="s">
        <v>1108</v>
      </c>
      <c r="D572" s="14" t="str">
        <f>"宋雪笛"</f>
        <v>宋雪笛</v>
      </c>
      <c r="E572" s="14">
        <v>72.4</v>
      </c>
      <c r="F572" s="17">
        <v>85.8</v>
      </c>
      <c r="G572" s="18">
        <f t="shared" si="13"/>
        <v>78.16</v>
      </c>
    </row>
    <row r="573" s="3" customFormat="1" ht="18.95" customHeight="1" spans="1:7">
      <c r="A573" s="14" t="str">
        <f t="shared" si="14"/>
        <v>230506</v>
      </c>
      <c r="B573" s="14" t="s">
        <v>1099</v>
      </c>
      <c r="C573" s="15" t="s">
        <v>1109</v>
      </c>
      <c r="D573" s="14" t="str">
        <f>"刘志凯"</f>
        <v>刘志凯</v>
      </c>
      <c r="E573" s="14">
        <v>78.4</v>
      </c>
      <c r="F573" s="17">
        <v>82.6</v>
      </c>
      <c r="G573" s="18">
        <f t="shared" si="13"/>
        <v>77.42</v>
      </c>
    </row>
    <row r="574" s="3" customFormat="1" ht="18.95" customHeight="1" spans="1:7">
      <c r="A574" s="14" t="str">
        <f t="shared" si="14"/>
        <v>230506</v>
      </c>
      <c r="B574" s="14" t="s">
        <v>1099</v>
      </c>
      <c r="C574" s="15" t="s">
        <v>1110</v>
      </c>
      <c r="D574" s="14" t="str">
        <f>"卢静雯"</f>
        <v>卢静雯</v>
      </c>
      <c r="E574" s="14">
        <v>80.8</v>
      </c>
      <c r="F574" s="17">
        <v>81.6</v>
      </c>
      <c r="G574" s="18">
        <f t="shared" si="13"/>
        <v>77.32</v>
      </c>
    </row>
    <row r="575" s="3" customFormat="1" ht="18.95" customHeight="1" spans="1:7">
      <c r="A575" s="14" t="str">
        <f t="shared" si="14"/>
        <v>230506</v>
      </c>
      <c r="B575" s="14" t="s">
        <v>1099</v>
      </c>
      <c r="C575" s="15" t="s">
        <v>1111</v>
      </c>
      <c r="D575" s="14" t="str">
        <f>"翟传奇"</f>
        <v>翟传奇</v>
      </c>
      <c r="E575" s="14">
        <v>76.4</v>
      </c>
      <c r="F575" s="17">
        <v>83</v>
      </c>
      <c r="G575" s="18">
        <f t="shared" si="13"/>
        <v>77.2</v>
      </c>
    </row>
    <row r="576" s="3" customFormat="1" ht="18.95" customHeight="1" spans="1:7">
      <c r="A576" s="14" t="str">
        <f t="shared" si="14"/>
        <v>230506</v>
      </c>
      <c r="B576" s="14" t="s">
        <v>1099</v>
      </c>
      <c r="C576" s="15" t="s">
        <v>1112</v>
      </c>
      <c r="D576" s="14" t="str">
        <f>"李嘉晨"</f>
        <v>李嘉晨</v>
      </c>
      <c r="E576" s="14">
        <v>80</v>
      </c>
      <c r="F576" s="17">
        <v>81.2</v>
      </c>
      <c r="G576" s="18">
        <f t="shared" si="13"/>
        <v>76.84</v>
      </c>
    </row>
    <row r="577" s="3" customFormat="1" ht="18.95" customHeight="1" spans="1:7">
      <c r="A577" s="14" t="str">
        <f t="shared" si="14"/>
        <v>230506</v>
      </c>
      <c r="B577" s="14" t="s">
        <v>1099</v>
      </c>
      <c r="C577" s="15" t="s">
        <v>1113</v>
      </c>
      <c r="D577" s="14" t="str">
        <f>"邵建荣"</f>
        <v>邵建荣</v>
      </c>
      <c r="E577" s="14">
        <v>72.5</v>
      </c>
      <c r="F577" s="17">
        <v>83</v>
      </c>
      <c r="G577" s="18">
        <f t="shared" si="13"/>
        <v>76.23</v>
      </c>
    </row>
    <row r="578" s="3" customFormat="1" ht="18.95" customHeight="1" spans="1:7">
      <c r="A578" s="14" t="str">
        <f t="shared" si="14"/>
        <v>230506</v>
      </c>
      <c r="B578" s="14" t="s">
        <v>1099</v>
      </c>
      <c r="C578" s="15" t="s">
        <v>1114</v>
      </c>
      <c r="D578" s="14" t="str">
        <f>"张敏"</f>
        <v>张敏</v>
      </c>
      <c r="E578" s="14">
        <v>72.1</v>
      </c>
      <c r="F578" s="17">
        <v>81.8</v>
      </c>
      <c r="G578" s="18">
        <f t="shared" si="13"/>
        <v>75.29</v>
      </c>
    </row>
    <row r="579" s="3" customFormat="1" ht="18.95" customHeight="1" spans="1:7">
      <c r="A579" s="14" t="str">
        <f t="shared" si="14"/>
        <v>230506</v>
      </c>
      <c r="B579" s="14" t="s">
        <v>1099</v>
      </c>
      <c r="C579" s="15" t="s">
        <v>1115</v>
      </c>
      <c r="D579" s="14" t="str">
        <f>"刘晓燕"</f>
        <v>刘晓燕</v>
      </c>
      <c r="E579" s="14">
        <v>85.9</v>
      </c>
      <c r="F579" s="17">
        <v>75.4</v>
      </c>
      <c r="G579" s="18">
        <f t="shared" ref="G579:G612" si="15">ROUND((E579/1.2*0.3+F579*0.7),2)</f>
        <v>74.26</v>
      </c>
    </row>
    <row r="580" s="3" customFormat="1" ht="18.95" customHeight="1" spans="1:7">
      <c r="A580" s="14" t="str">
        <f t="shared" si="14"/>
        <v>230506</v>
      </c>
      <c r="B580" s="14" t="s">
        <v>1099</v>
      </c>
      <c r="C580" s="15" t="s">
        <v>1116</v>
      </c>
      <c r="D580" s="14" t="str">
        <f>"赵媛"</f>
        <v>赵媛</v>
      </c>
      <c r="E580" s="14">
        <v>77.3</v>
      </c>
      <c r="F580" s="17">
        <v>78</v>
      </c>
      <c r="G580" s="18">
        <f t="shared" si="15"/>
        <v>73.93</v>
      </c>
    </row>
    <row r="581" s="3" customFormat="1" ht="18.95" customHeight="1" spans="1:7">
      <c r="A581" s="14" t="str">
        <f t="shared" si="14"/>
        <v>230506</v>
      </c>
      <c r="B581" s="14" t="s">
        <v>1099</v>
      </c>
      <c r="C581" s="15" t="s">
        <v>1117</v>
      </c>
      <c r="D581" s="14" t="str">
        <f>"胡梦婷"</f>
        <v>胡梦婷</v>
      </c>
      <c r="E581" s="14">
        <v>71.6</v>
      </c>
      <c r="F581" s="17">
        <v>79</v>
      </c>
      <c r="G581" s="18">
        <f t="shared" si="15"/>
        <v>73.2</v>
      </c>
    </row>
    <row r="582" s="3" customFormat="1" ht="18.95" customHeight="1" spans="1:7">
      <c r="A582" s="14" t="str">
        <f t="shared" si="14"/>
        <v>230506</v>
      </c>
      <c r="B582" s="14" t="s">
        <v>1099</v>
      </c>
      <c r="C582" s="15" t="s">
        <v>1118</v>
      </c>
      <c r="D582" s="14" t="str">
        <f>"常树友"</f>
        <v>常树友</v>
      </c>
      <c r="E582" s="14">
        <v>73.9</v>
      </c>
      <c r="F582" s="17">
        <v>77.8</v>
      </c>
      <c r="G582" s="18">
        <f t="shared" si="15"/>
        <v>72.94</v>
      </c>
    </row>
    <row r="583" s="3" customFormat="1" ht="18.95" customHeight="1" spans="1:7">
      <c r="A583" s="14" t="str">
        <f t="shared" si="14"/>
        <v>230506</v>
      </c>
      <c r="B583" s="14" t="s">
        <v>1099</v>
      </c>
      <c r="C583" s="15" t="s">
        <v>1119</v>
      </c>
      <c r="D583" s="14" t="str">
        <f>"肖文慧"</f>
        <v>肖文慧</v>
      </c>
      <c r="E583" s="14">
        <v>75.7</v>
      </c>
      <c r="F583" s="17">
        <v>75</v>
      </c>
      <c r="G583" s="18">
        <f t="shared" si="15"/>
        <v>71.43</v>
      </c>
    </row>
    <row r="584" s="3" customFormat="1" ht="18.95" customHeight="1" spans="1:7">
      <c r="A584" s="14" t="str">
        <f t="shared" si="14"/>
        <v>230506</v>
      </c>
      <c r="B584" s="14" t="s">
        <v>1099</v>
      </c>
      <c r="C584" s="15" t="s">
        <v>1120</v>
      </c>
      <c r="D584" s="14" t="str">
        <f>"宋倩楠"</f>
        <v>宋倩楠</v>
      </c>
      <c r="E584" s="14">
        <v>74.2</v>
      </c>
      <c r="F584" s="17">
        <v>75.4</v>
      </c>
      <c r="G584" s="18">
        <f t="shared" si="15"/>
        <v>71.33</v>
      </c>
    </row>
    <row r="585" s="3" customFormat="1" ht="18.95" customHeight="1" spans="1:7">
      <c r="A585" s="14" t="str">
        <f t="shared" si="14"/>
        <v>230506</v>
      </c>
      <c r="B585" s="14" t="s">
        <v>1099</v>
      </c>
      <c r="C585" s="15" t="s">
        <v>1121</v>
      </c>
      <c r="D585" s="14" t="str">
        <f>"邢邦胜"</f>
        <v>邢邦胜</v>
      </c>
      <c r="E585" s="14">
        <v>75.9</v>
      </c>
      <c r="F585" s="17">
        <v>72.2</v>
      </c>
      <c r="G585" s="18">
        <f t="shared" si="15"/>
        <v>69.52</v>
      </c>
    </row>
    <row r="586" s="3" customFormat="1" ht="18.95" customHeight="1" spans="1:7">
      <c r="A586" s="14" t="str">
        <f t="shared" si="14"/>
        <v>230506</v>
      </c>
      <c r="B586" s="14" t="s">
        <v>1099</v>
      </c>
      <c r="C586" s="15" t="s">
        <v>1122</v>
      </c>
      <c r="D586" s="14" t="str">
        <f>"王一君"</f>
        <v>王一君</v>
      </c>
      <c r="E586" s="14">
        <v>71.4</v>
      </c>
      <c r="F586" s="17">
        <v>63</v>
      </c>
      <c r="G586" s="18">
        <f t="shared" si="15"/>
        <v>61.95</v>
      </c>
    </row>
    <row r="587" s="3" customFormat="1" ht="18.95" customHeight="1" spans="1:7">
      <c r="A587" s="14" t="str">
        <f t="shared" ref="A587:A610" si="16">"230507"</f>
        <v>230507</v>
      </c>
      <c r="B587" s="14" t="s">
        <v>1123</v>
      </c>
      <c r="C587" s="15" t="s">
        <v>1124</v>
      </c>
      <c r="D587" s="14" t="str">
        <f>"吴曈"</f>
        <v>吴曈</v>
      </c>
      <c r="E587" s="14">
        <v>78.6</v>
      </c>
      <c r="F587" s="17">
        <v>86</v>
      </c>
      <c r="G587" s="18">
        <f t="shared" si="15"/>
        <v>79.85</v>
      </c>
    </row>
    <row r="588" s="3" customFormat="1" ht="18.95" customHeight="1" spans="1:7">
      <c r="A588" s="14" t="str">
        <f t="shared" si="16"/>
        <v>230507</v>
      </c>
      <c r="B588" s="14" t="s">
        <v>1123</v>
      </c>
      <c r="C588" s="15" t="s">
        <v>1125</v>
      </c>
      <c r="D588" s="14" t="str">
        <f>"马思怡"</f>
        <v>马思怡</v>
      </c>
      <c r="E588" s="14">
        <v>69.8</v>
      </c>
      <c r="F588" s="17">
        <v>87.4</v>
      </c>
      <c r="G588" s="18">
        <f t="shared" si="15"/>
        <v>78.63</v>
      </c>
    </row>
    <row r="589" s="3" customFormat="1" ht="18.95" customHeight="1" spans="1:7">
      <c r="A589" s="14" t="str">
        <f t="shared" si="16"/>
        <v>230507</v>
      </c>
      <c r="B589" s="14" t="s">
        <v>1123</v>
      </c>
      <c r="C589" s="15" t="s">
        <v>1126</v>
      </c>
      <c r="D589" s="14" t="str">
        <f>"江梦晗"</f>
        <v>江梦晗</v>
      </c>
      <c r="E589" s="14">
        <v>83.8</v>
      </c>
      <c r="F589" s="17">
        <v>82</v>
      </c>
      <c r="G589" s="18">
        <f t="shared" si="15"/>
        <v>78.35</v>
      </c>
    </row>
    <row r="590" s="3" customFormat="1" ht="18.95" customHeight="1" spans="1:7">
      <c r="A590" s="14" t="str">
        <f t="shared" si="16"/>
        <v>230507</v>
      </c>
      <c r="B590" s="14" t="s">
        <v>1123</v>
      </c>
      <c r="C590" s="15">
        <v>23008129</v>
      </c>
      <c r="D590" s="14" t="str">
        <f>"张雨莲"</f>
        <v>张雨莲</v>
      </c>
      <c r="E590" s="14">
        <v>86.3</v>
      </c>
      <c r="F590" s="17">
        <v>80.2</v>
      </c>
      <c r="G590" s="18">
        <f t="shared" si="15"/>
        <v>77.72</v>
      </c>
    </row>
    <row r="591" s="3" customFormat="1" ht="18.95" customHeight="1" spans="1:7">
      <c r="A591" s="14" t="str">
        <f t="shared" si="16"/>
        <v>230507</v>
      </c>
      <c r="B591" s="14" t="s">
        <v>1123</v>
      </c>
      <c r="C591" s="15">
        <v>23008318</v>
      </c>
      <c r="D591" s="14" t="str">
        <f>"王珂珂"</f>
        <v>王珂珂</v>
      </c>
      <c r="E591" s="14">
        <v>85</v>
      </c>
      <c r="F591" s="17">
        <v>77.8</v>
      </c>
      <c r="G591" s="18">
        <f t="shared" si="15"/>
        <v>75.71</v>
      </c>
    </row>
    <row r="592" s="3" customFormat="1" ht="18.95" customHeight="1" spans="1:7">
      <c r="A592" s="14" t="str">
        <f t="shared" si="16"/>
        <v>230507</v>
      </c>
      <c r="B592" s="14" t="s">
        <v>1123</v>
      </c>
      <c r="C592" s="15" t="s">
        <v>1127</v>
      </c>
      <c r="D592" s="14" t="str">
        <f>"徐澍"</f>
        <v>徐澍</v>
      </c>
      <c r="E592" s="14">
        <v>69.7</v>
      </c>
      <c r="F592" s="17">
        <v>83</v>
      </c>
      <c r="G592" s="18">
        <f t="shared" si="15"/>
        <v>75.53</v>
      </c>
    </row>
    <row r="593" s="3" customFormat="1" ht="18.95" customHeight="1" spans="1:7">
      <c r="A593" s="14" t="str">
        <f t="shared" si="16"/>
        <v>230507</v>
      </c>
      <c r="B593" s="14" t="s">
        <v>1123</v>
      </c>
      <c r="C593" s="15" t="s">
        <v>1128</v>
      </c>
      <c r="D593" s="14" t="str">
        <f>"常仁杰"</f>
        <v>常仁杰</v>
      </c>
      <c r="E593" s="14">
        <v>73.7</v>
      </c>
      <c r="F593" s="17">
        <v>79.6</v>
      </c>
      <c r="G593" s="18">
        <f t="shared" si="15"/>
        <v>74.15</v>
      </c>
    </row>
    <row r="594" s="3" customFormat="1" ht="18.95" customHeight="1" spans="1:7">
      <c r="A594" s="14" t="str">
        <f t="shared" si="16"/>
        <v>230507</v>
      </c>
      <c r="B594" s="14" t="s">
        <v>1123</v>
      </c>
      <c r="C594" s="15" t="s">
        <v>1129</v>
      </c>
      <c r="D594" s="14" t="str">
        <f>"谭畅"</f>
        <v>谭畅</v>
      </c>
      <c r="E594" s="14">
        <v>82</v>
      </c>
      <c r="F594" s="17">
        <v>76.6</v>
      </c>
      <c r="G594" s="18">
        <f t="shared" si="15"/>
        <v>74.12</v>
      </c>
    </row>
    <row r="595" s="3" customFormat="1" ht="18.95" customHeight="1" spans="1:7">
      <c r="A595" s="14" t="str">
        <f t="shared" si="16"/>
        <v>230507</v>
      </c>
      <c r="B595" s="14" t="s">
        <v>1123</v>
      </c>
      <c r="C595" s="15">
        <v>23008304</v>
      </c>
      <c r="D595" s="14" t="str">
        <f>"唐丹丹"</f>
        <v>唐丹丹</v>
      </c>
      <c r="E595" s="14">
        <v>81.4</v>
      </c>
      <c r="F595" s="17">
        <v>76.2</v>
      </c>
      <c r="G595" s="18">
        <f t="shared" si="15"/>
        <v>73.69</v>
      </c>
    </row>
    <row r="596" s="3" customFormat="1" ht="18.95" customHeight="1" spans="1:7">
      <c r="A596" s="14" t="str">
        <f t="shared" si="16"/>
        <v>230507</v>
      </c>
      <c r="B596" s="14" t="s">
        <v>1123</v>
      </c>
      <c r="C596" s="15" t="s">
        <v>1130</v>
      </c>
      <c r="D596" s="14" t="str">
        <f>"常格"</f>
        <v>常格</v>
      </c>
      <c r="E596" s="14">
        <v>76.9</v>
      </c>
      <c r="F596" s="17">
        <v>75.4</v>
      </c>
      <c r="G596" s="18">
        <f t="shared" si="15"/>
        <v>72.01</v>
      </c>
    </row>
    <row r="597" s="3" customFormat="1" ht="18.95" customHeight="1" spans="1:7">
      <c r="A597" s="14" t="str">
        <f t="shared" si="16"/>
        <v>230507</v>
      </c>
      <c r="B597" s="14" t="s">
        <v>1123</v>
      </c>
      <c r="C597" s="15" t="s">
        <v>1131</v>
      </c>
      <c r="D597" s="14" t="str">
        <f>"葛海婷"</f>
        <v>葛海婷</v>
      </c>
      <c r="E597" s="14">
        <v>73.6</v>
      </c>
      <c r="F597" s="17">
        <v>76.4</v>
      </c>
      <c r="G597" s="18">
        <f t="shared" si="15"/>
        <v>71.88</v>
      </c>
    </row>
    <row r="598" s="3" customFormat="1" ht="18.95" customHeight="1" spans="1:7">
      <c r="A598" s="14" t="str">
        <f t="shared" si="16"/>
        <v>230507</v>
      </c>
      <c r="B598" s="14" t="s">
        <v>1123</v>
      </c>
      <c r="C598" s="15" t="s">
        <v>1132</v>
      </c>
      <c r="D598" s="14" t="str">
        <f>"徐碧楠"</f>
        <v>徐碧楠</v>
      </c>
      <c r="E598" s="14">
        <v>68</v>
      </c>
      <c r="F598" s="17">
        <v>77.6</v>
      </c>
      <c r="G598" s="18">
        <f t="shared" si="15"/>
        <v>71.32</v>
      </c>
    </row>
    <row r="599" s="3" customFormat="1" ht="18.95" customHeight="1" spans="1:7">
      <c r="A599" s="14" t="str">
        <f t="shared" si="16"/>
        <v>230507</v>
      </c>
      <c r="B599" s="14" t="s">
        <v>1123</v>
      </c>
      <c r="C599" s="15" t="s">
        <v>1133</v>
      </c>
      <c r="D599" s="14" t="str">
        <f>"吴钰沣"</f>
        <v>吴钰沣</v>
      </c>
      <c r="E599" s="14">
        <v>75.8</v>
      </c>
      <c r="F599" s="17">
        <v>74.8</v>
      </c>
      <c r="G599" s="18">
        <f t="shared" si="15"/>
        <v>71.31</v>
      </c>
    </row>
    <row r="600" s="3" customFormat="1" ht="18.95" customHeight="1" spans="1:7">
      <c r="A600" s="14" t="str">
        <f t="shared" si="16"/>
        <v>230507</v>
      </c>
      <c r="B600" s="14" t="s">
        <v>1123</v>
      </c>
      <c r="C600" s="15" t="s">
        <v>1134</v>
      </c>
      <c r="D600" s="14" t="str">
        <f>"陶雅昕"</f>
        <v>陶雅昕</v>
      </c>
      <c r="E600" s="14">
        <v>73.2</v>
      </c>
      <c r="F600" s="17">
        <v>75.6</v>
      </c>
      <c r="G600" s="18">
        <f t="shared" si="15"/>
        <v>71.22</v>
      </c>
    </row>
    <row r="601" s="3" customFormat="1" ht="18.95" customHeight="1" spans="1:7">
      <c r="A601" s="14" t="str">
        <f t="shared" si="16"/>
        <v>230507</v>
      </c>
      <c r="B601" s="14" t="s">
        <v>1123</v>
      </c>
      <c r="C601" s="15" t="s">
        <v>1135</v>
      </c>
      <c r="D601" s="14" t="str">
        <f>"张玉平"</f>
        <v>张玉平</v>
      </c>
      <c r="E601" s="14">
        <v>74.6</v>
      </c>
      <c r="F601" s="17">
        <v>75</v>
      </c>
      <c r="G601" s="18">
        <f t="shared" si="15"/>
        <v>71.15</v>
      </c>
    </row>
    <row r="602" s="3" customFormat="1" ht="18.95" customHeight="1" spans="1:7">
      <c r="A602" s="14" t="str">
        <f t="shared" si="16"/>
        <v>230507</v>
      </c>
      <c r="B602" s="14" t="s">
        <v>1123</v>
      </c>
      <c r="C602" s="15" t="s">
        <v>1136</v>
      </c>
      <c r="D602" s="14" t="str">
        <f>"陈雪"</f>
        <v>陈雪</v>
      </c>
      <c r="E602" s="14">
        <v>76.2</v>
      </c>
      <c r="F602" s="17">
        <v>73.8</v>
      </c>
      <c r="G602" s="18">
        <f t="shared" si="15"/>
        <v>70.71</v>
      </c>
    </row>
    <row r="603" s="3" customFormat="1" ht="18.95" customHeight="1" spans="1:7">
      <c r="A603" s="14" t="str">
        <f t="shared" si="16"/>
        <v>230507</v>
      </c>
      <c r="B603" s="14" t="s">
        <v>1123</v>
      </c>
      <c r="C603" s="15" t="s">
        <v>1137</v>
      </c>
      <c r="D603" s="14" t="str">
        <f>"刘雅婷"</f>
        <v>刘雅婷</v>
      </c>
      <c r="E603" s="14">
        <v>74</v>
      </c>
      <c r="F603" s="17">
        <v>74.4</v>
      </c>
      <c r="G603" s="18">
        <f t="shared" si="15"/>
        <v>70.58</v>
      </c>
    </row>
    <row r="604" s="3" customFormat="1" ht="18.95" customHeight="1" spans="1:7">
      <c r="A604" s="14" t="str">
        <f t="shared" si="16"/>
        <v>230507</v>
      </c>
      <c r="B604" s="14" t="s">
        <v>1123</v>
      </c>
      <c r="C604" s="15" t="s">
        <v>1138</v>
      </c>
      <c r="D604" s="14" t="str">
        <f>"刘娟"</f>
        <v>刘娟</v>
      </c>
      <c r="E604" s="14">
        <v>69</v>
      </c>
      <c r="F604" s="17">
        <v>75.6</v>
      </c>
      <c r="G604" s="18">
        <f t="shared" si="15"/>
        <v>70.17</v>
      </c>
    </row>
    <row r="605" s="3" customFormat="1" ht="18.95" customHeight="1" spans="1:7">
      <c r="A605" s="14" t="str">
        <f t="shared" si="16"/>
        <v>230507</v>
      </c>
      <c r="B605" s="14" t="s">
        <v>1123</v>
      </c>
      <c r="C605" s="15" t="s">
        <v>1139</v>
      </c>
      <c r="D605" s="14" t="str">
        <f>"陈姝窈"</f>
        <v>陈姝窈</v>
      </c>
      <c r="E605" s="14">
        <v>74.4</v>
      </c>
      <c r="F605" s="17">
        <v>73.2</v>
      </c>
      <c r="G605" s="18">
        <f t="shared" si="15"/>
        <v>69.84</v>
      </c>
    </row>
    <row r="606" s="3" customFormat="1" ht="18.95" customHeight="1" spans="1:7">
      <c r="A606" s="14" t="str">
        <f t="shared" si="16"/>
        <v>230507</v>
      </c>
      <c r="B606" s="14" t="s">
        <v>1123</v>
      </c>
      <c r="C606" s="15" t="s">
        <v>1140</v>
      </c>
      <c r="D606" s="14" t="str">
        <f>"张培培"</f>
        <v>张培培</v>
      </c>
      <c r="E606" s="14">
        <v>73.6</v>
      </c>
      <c r="F606" s="17">
        <v>72</v>
      </c>
      <c r="G606" s="18">
        <f t="shared" si="15"/>
        <v>68.8</v>
      </c>
    </row>
    <row r="607" s="3" customFormat="1" ht="18.95" customHeight="1" spans="1:7">
      <c r="A607" s="14" t="str">
        <f t="shared" si="16"/>
        <v>230507</v>
      </c>
      <c r="B607" s="14" t="s">
        <v>1123</v>
      </c>
      <c r="C607" s="15" t="s">
        <v>1141</v>
      </c>
      <c r="D607" s="14" t="str">
        <f>"符玲玲"</f>
        <v>符玲玲</v>
      </c>
      <c r="E607" s="14">
        <v>68.2</v>
      </c>
      <c r="F607" s="17">
        <v>73.8</v>
      </c>
      <c r="G607" s="18">
        <f t="shared" si="15"/>
        <v>68.71</v>
      </c>
    </row>
    <row r="608" s="3" customFormat="1" ht="18.95" customHeight="1" spans="1:7">
      <c r="A608" s="14" t="str">
        <f t="shared" si="16"/>
        <v>230507</v>
      </c>
      <c r="B608" s="14" t="s">
        <v>1123</v>
      </c>
      <c r="C608" s="15" t="s">
        <v>1142</v>
      </c>
      <c r="D608" s="14" t="str">
        <f>"刘文君"</f>
        <v>刘文君</v>
      </c>
      <c r="E608" s="14">
        <v>70.9</v>
      </c>
      <c r="F608" s="17">
        <v>71.6</v>
      </c>
      <c r="G608" s="18">
        <f t="shared" si="15"/>
        <v>67.85</v>
      </c>
    </row>
    <row r="609" s="3" customFormat="1" ht="18.95" customHeight="1" spans="1:7">
      <c r="A609" s="14" t="str">
        <f t="shared" si="16"/>
        <v>230507</v>
      </c>
      <c r="B609" s="14" t="s">
        <v>1123</v>
      </c>
      <c r="C609" s="15" t="s">
        <v>1143</v>
      </c>
      <c r="D609" s="14" t="str">
        <f>"王雪平"</f>
        <v>王雪平</v>
      </c>
      <c r="E609" s="14">
        <v>69.2</v>
      </c>
      <c r="F609" s="17">
        <v>71.2</v>
      </c>
      <c r="G609" s="18">
        <f t="shared" si="15"/>
        <v>67.14</v>
      </c>
    </row>
    <row r="610" s="3" customFormat="1" ht="18.95" customHeight="1" spans="1:7">
      <c r="A610" s="14" t="str">
        <f t="shared" si="16"/>
        <v>230507</v>
      </c>
      <c r="B610" s="14" t="s">
        <v>1123</v>
      </c>
      <c r="C610" s="15" t="s">
        <v>1144</v>
      </c>
      <c r="D610" s="14" t="str">
        <f>"花晓萌"</f>
        <v>花晓萌</v>
      </c>
      <c r="E610" s="14">
        <v>68.2</v>
      </c>
      <c r="F610" s="17">
        <v>67.4</v>
      </c>
      <c r="G610" s="18">
        <f t="shared" si="15"/>
        <v>64.23</v>
      </c>
    </row>
    <row r="611" s="3" customFormat="1" ht="18.95" customHeight="1" spans="1:7">
      <c r="A611" s="14" t="s">
        <v>1145</v>
      </c>
      <c r="B611" s="14" t="s">
        <v>1123</v>
      </c>
      <c r="C611" s="15" t="s">
        <v>1146</v>
      </c>
      <c r="D611" s="14" t="s">
        <v>1147</v>
      </c>
      <c r="E611" s="14">
        <v>66.8</v>
      </c>
      <c r="F611" s="17">
        <v>65.2</v>
      </c>
      <c r="G611" s="18">
        <f t="shared" si="15"/>
        <v>62.34</v>
      </c>
    </row>
    <row r="612" s="3" customFormat="1" ht="18.95" customHeight="1" spans="1:7">
      <c r="A612" s="14" t="str">
        <f>"230507"</f>
        <v>230507</v>
      </c>
      <c r="B612" s="14" t="s">
        <v>1123</v>
      </c>
      <c r="C612" s="15">
        <v>23008320</v>
      </c>
      <c r="D612" s="14" t="str">
        <f>"徐竹君"</f>
        <v>徐竹君</v>
      </c>
      <c r="E612" s="14">
        <v>67.7</v>
      </c>
      <c r="F612" s="17">
        <v>64.4</v>
      </c>
      <c r="G612" s="18">
        <f t="shared" si="15"/>
        <v>62.01</v>
      </c>
    </row>
  </sheetData>
  <sortState ref="A2:N611">
    <sortCondition ref="A2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专业测试成绩和总成绩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orc</dc:creator>
  <cp:lastModifiedBy>拳拳</cp:lastModifiedBy>
  <dcterms:created xsi:type="dcterms:W3CDTF">2005-04-20T22:00:00Z</dcterms:created>
  <cp:lastPrinted>2023-05-23T08:20:00Z</cp:lastPrinted>
  <dcterms:modified xsi:type="dcterms:W3CDTF">2023-05-24T03:18:41Z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0419171775C849439A14FB8C4F362520</vt:lpwstr>
  </property>
  <property fmtid="{D5CDD505-2E9C-101B-9397-08002B2CF9AE}" pid="3" name="KSOProductBuildVer">
    <vt:lpwstr>2052-11.1.0.14309</vt:lpwstr>
  </property>
</Properties>
</file>